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balanço" sheetId="1" r:id="rId1"/>
    <sheet name="dr" sheetId="2" r:id="rId2"/>
  </sheets>
  <definedNames>
    <definedName name="_xlnm.Print_Area" localSheetId="0">balanço!$A$1:$J$122</definedName>
    <definedName name="_xlnm.Print_Area" localSheetId="1">dr!$A$1:$J$80</definedName>
  </definedNames>
  <calcPr calcId="125725"/>
</workbook>
</file>

<file path=xl/calcChain.xml><?xml version="1.0" encoding="utf-8"?>
<calcChain xmlns="http://schemas.openxmlformats.org/spreadsheetml/2006/main">
  <c r="H31" i="2"/>
  <c r="H64" i="1"/>
  <c r="H48" i="2"/>
  <c r="H40"/>
  <c r="H29"/>
  <c r="H111" i="1" l="1"/>
  <c r="H110"/>
  <c r="H100"/>
  <c r="H58"/>
  <c r="H93"/>
  <c r="H83"/>
  <c r="H81"/>
  <c r="H16"/>
  <c r="H34"/>
  <c r="H60"/>
  <c r="H57"/>
  <c r="H45"/>
  <c r="H66" s="1"/>
  <c r="I111" l="1"/>
  <c r="I110"/>
  <c r="I100"/>
  <c r="I93"/>
  <c r="I95" s="1"/>
  <c r="I86"/>
  <c r="I83"/>
  <c r="I81"/>
  <c r="I64"/>
  <c r="I60"/>
  <c r="I58"/>
  <c r="I45"/>
  <c r="I34"/>
  <c r="I30"/>
  <c r="I29"/>
  <c r="I21"/>
  <c r="I20"/>
  <c r="I19"/>
  <c r="I18"/>
  <c r="I17"/>
  <c r="I56" i="2"/>
  <c r="I48"/>
  <c r="I46"/>
  <c r="I43"/>
  <c r="I40"/>
  <c r="I31"/>
  <c r="I29"/>
  <c r="I28"/>
  <c r="I62" s="1"/>
  <c r="I66" s="1"/>
  <c r="I71" s="1"/>
  <c r="I75" s="1"/>
  <c r="I16"/>
  <c r="H30" i="1"/>
  <c r="H29"/>
  <c r="H18"/>
  <c r="H37" s="1"/>
  <c r="I114" l="1"/>
  <c r="I115" s="1"/>
  <c r="I116" s="1"/>
  <c r="I37"/>
  <c r="I68" s="1"/>
  <c r="I66"/>
  <c r="H62" i="2"/>
  <c r="H114" i="1"/>
  <c r="H95"/>
  <c r="H86"/>
  <c r="I117" l="1"/>
  <c r="H66" i="2"/>
  <c r="H68" i="1"/>
  <c r="H115"/>
  <c r="H116" s="1"/>
  <c r="H71" i="2" l="1"/>
  <c r="H117" i="1"/>
  <c r="H75" i="2" l="1"/>
</calcChain>
</file>

<file path=xl/sharedStrings.xml><?xml version="1.0" encoding="utf-8"?>
<sst xmlns="http://schemas.openxmlformats.org/spreadsheetml/2006/main" count="132" uniqueCount="119">
  <si>
    <t>BALANÇO</t>
  </si>
  <si>
    <t>ENTIDADE: ACAPO</t>
  </si>
  <si>
    <t>UNIDADE MONETÁRIA (€)</t>
  </si>
  <si>
    <t>RÚBRICAS</t>
  </si>
  <si>
    <t>NOTAS</t>
  </si>
  <si>
    <t>DATAS</t>
  </si>
  <si>
    <t>ACTIVO</t>
  </si>
  <si>
    <t>Activo Não Corrente</t>
  </si>
  <si>
    <t>Activos fixos Tangíveis</t>
  </si>
  <si>
    <t xml:space="preserve">  - Edificios e Outras Construções </t>
  </si>
  <si>
    <t xml:space="preserve">  - Equipamento Básico/Ferramentas</t>
  </si>
  <si>
    <t xml:space="preserve">  - Equipamento de Transporte</t>
  </si>
  <si>
    <t xml:space="preserve">  - Equipamento Administrativo</t>
  </si>
  <si>
    <t xml:space="preserve">  - Outros Activos Fixos Tangíveis</t>
  </si>
  <si>
    <t>Bens do Património histórico e cultural</t>
  </si>
  <si>
    <t>Propriedades de Investimento</t>
  </si>
  <si>
    <t xml:space="preserve">  - Terrenos e Recursos Naturais</t>
  </si>
  <si>
    <t>Activos Intangíveis</t>
  </si>
  <si>
    <t xml:space="preserve">  - Goodwill</t>
  </si>
  <si>
    <t xml:space="preserve">  - Projectos de Desenvolvimento</t>
  </si>
  <si>
    <t xml:space="preserve">  - Propriedade Industrial</t>
  </si>
  <si>
    <t>Investimentos Financeiros</t>
  </si>
  <si>
    <t xml:space="preserve">  - Outros Instrumentos Financeiros</t>
  </si>
  <si>
    <t>Fundadores/Beneméritos/Patrocinadores/doadores</t>
  </si>
  <si>
    <t>Activo Corrente</t>
  </si>
  <si>
    <t>Inventários</t>
  </si>
  <si>
    <t xml:space="preserve">  - Compras</t>
  </si>
  <si>
    <t xml:space="preserve">  - Mercadorias</t>
  </si>
  <si>
    <t>Clientes</t>
  </si>
  <si>
    <t xml:space="preserve">  - Clientes c/c</t>
  </si>
  <si>
    <t>Adiantamentos a Fornecedores</t>
  </si>
  <si>
    <t>Estado e Outros Entes Públicos</t>
  </si>
  <si>
    <t xml:space="preserve">  - Retenção de Impostos s/ rendimentos</t>
  </si>
  <si>
    <t xml:space="preserve">  - IVA</t>
  </si>
  <si>
    <t>Outras Contas a Receber</t>
  </si>
  <si>
    <t xml:space="preserve">  - Devedores/Credores por Acréscimo Rendimento</t>
  </si>
  <si>
    <t xml:space="preserve">  - Outros devedores e Credores</t>
  </si>
  <si>
    <t>Diferimentos</t>
  </si>
  <si>
    <t>Outros Activos Financeiros</t>
  </si>
  <si>
    <t>Caixa e Depósitos bancários</t>
  </si>
  <si>
    <t>Total do Activo</t>
  </si>
  <si>
    <t>FUNDOS PATRIMONIAIS E PASSIVO</t>
  </si>
  <si>
    <t>Fundos Patrimoniais</t>
  </si>
  <si>
    <t>Fundos</t>
  </si>
  <si>
    <t>Excedentes Técnicos</t>
  </si>
  <si>
    <t>Reservas</t>
  </si>
  <si>
    <t>Resultados Transitados</t>
  </si>
  <si>
    <t>Excedentes de Revalorização</t>
  </si>
  <si>
    <t>Outras variações nos Fundos Patrimoniais</t>
  </si>
  <si>
    <t>Resultado Líquido do Período</t>
  </si>
  <si>
    <t>Total do Fundo de Capital</t>
  </si>
  <si>
    <t>Passivo</t>
  </si>
  <si>
    <t>Passivo não Corrente</t>
  </si>
  <si>
    <t>Provisões</t>
  </si>
  <si>
    <t>Provisões Específicas</t>
  </si>
  <si>
    <t>Financiamentos Obtidos</t>
  </si>
  <si>
    <t>Outras Contas a Pagar</t>
  </si>
  <si>
    <t>Passivo Corrente</t>
  </si>
  <si>
    <t>Fornecedores</t>
  </si>
  <si>
    <t>Adiantamento de Clientes</t>
  </si>
  <si>
    <t xml:space="preserve">  - Contribuições para a Segurança Social</t>
  </si>
  <si>
    <t xml:space="preserve">  - Credores por Acréscimos de Gastos</t>
  </si>
  <si>
    <t>Outros  Passivos Financeiros</t>
  </si>
  <si>
    <t>Total do Passivo</t>
  </si>
  <si>
    <t>Total dos Fundos Patrimoniais e do Passivo</t>
  </si>
  <si>
    <t>DEMONSTRAÇÃO DOS RESULTADOS POR NATUREZAS</t>
  </si>
  <si>
    <t>Entidade: ACAPO</t>
  </si>
  <si>
    <t>Demonstração dos Resultados por Naturezas</t>
  </si>
  <si>
    <t>RENDIMENTOS E GASTOS</t>
  </si>
  <si>
    <t>PERÍODOS</t>
  </si>
  <si>
    <t>Vendas e serviços prestados</t>
  </si>
  <si>
    <t xml:space="preserve">  - Vendas</t>
  </si>
  <si>
    <t xml:space="preserve">  - Prestação de serviços</t>
  </si>
  <si>
    <t>Subsídios, doações e legados à exploração</t>
  </si>
  <si>
    <t xml:space="preserve">  - Segurança Social Acordos Atípicos</t>
  </si>
  <si>
    <t xml:space="preserve">  - Subsidio Funcionamento - Norma XXX</t>
  </si>
  <si>
    <t xml:space="preserve">  - Seg. Social Subs. Extraordinários</t>
  </si>
  <si>
    <t xml:space="preserve">  - Outras Entidades Estado</t>
  </si>
  <si>
    <t xml:space="preserve">  - IEFP Formação Profissional</t>
  </si>
  <si>
    <t xml:space="preserve">  - IEFP Estágios</t>
  </si>
  <si>
    <t xml:space="preserve">  - Outras Entidades</t>
  </si>
  <si>
    <t>Variação nos inventários de produção</t>
  </si>
  <si>
    <t xml:space="preserve">Trabalhos para a própria entidade </t>
  </si>
  <si>
    <t>Custo das mercadorias vendidas e das matérias consumidas</t>
  </si>
  <si>
    <t>Fornecimento e serviços externos</t>
  </si>
  <si>
    <t xml:space="preserve">  - Electricidade, Combustível, água e outros fluídos</t>
  </si>
  <si>
    <t xml:space="preserve">  - Material Escritório</t>
  </si>
  <si>
    <t xml:space="preserve">  - Reparação, Conservação em equip e edificios</t>
  </si>
  <si>
    <t xml:space="preserve">  - Outros Fornecimentos e serviços externos</t>
  </si>
  <si>
    <t>Gastos com o Pessoal</t>
  </si>
  <si>
    <t xml:space="preserve">  - Renumerações de pessoal</t>
  </si>
  <si>
    <t xml:space="preserve">  - Encargos sobre renumerações</t>
  </si>
  <si>
    <t xml:space="preserve">  - Outros gastos com pessoal</t>
  </si>
  <si>
    <t>Ajustamentos de inventários  (perdas/reversões)</t>
  </si>
  <si>
    <t>Imparidade de dívidas a receber (perdas/reversões)</t>
  </si>
  <si>
    <t>Provisões (aumentos/reduções)</t>
  </si>
  <si>
    <t>Provisões especificas (aumentos/reduções)</t>
  </si>
  <si>
    <t>Outras Imparidades (perdas/reversões)</t>
  </si>
  <si>
    <t>Aumentos / reduções de justo valor</t>
  </si>
  <si>
    <t>Outros rendimentos e ganhos</t>
  </si>
  <si>
    <t>9, 14</t>
  </si>
  <si>
    <t>Outros Gastos e perdas</t>
  </si>
  <si>
    <t>Resultado antes de depreciações, gastos de financiamento e impostos</t>
  </si>
  <si>
    <t>Gastos/reversões de depreciação e de amortização</t>
  </si>
  <si>
    <t>Resultado operacional (antes de gastos de financiamento e impostos)</t>
  </si>
  <si>
    <t>Juros e rendimentos similares obtidos</t>
  </si>
  <si>
    <t>Juros e gastos similares suportados</t>
  </si>
  <si>
    <t>11, 14</t>
  </si>
  <si>
    <t>Resultado antes de impostos</t>
  </si>
  <si>
    <t>Imposto sobre o rendimento do período</t>
  </si>
  <si>
    <t xml:space="preserve">  - INR - Apoio Financeiro ao Funcionamento</t>
  </si>
  <si>
    <t xml:space="preserve">  - INR - Comissão Para a Deficiência</t>
  </si>
  <si>
    <t xml:space="preserve">  - Outras Tributações</t>
  </si>
  <si>
    <t xml:space="preserve">  - INR - Projecto Ser Capaz</t>
  </si>
  <si>
    <t>BALANÇO EM 31 DE DEZEMBRO DE 2015</t>
  </si>
  <si>
    <t>Período Findo em 31 de Dezembro de 2015</t>
  </si>
  <si>
    <t xml:space="preserve"> '- outros</t>
  </si>
  <si>
    <t xml:space="preserve">  - INR - Projecto Gestão Mais</t>
  </si>
  <si>
    <t xml:space="preserve">  - INR - Projecto Estar InCluido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</si>
</sst>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i/>
      <sz val="11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5" fontId="4" fillId="0" borderId="5" xfId="0" applyNumberFormat="1" applyFont="1" applyBorder="1"/>
    <xf numFmtId="0" fontId="0" fillId="0" borderId="0" xfId="0" applyBorder="1" applyAlignment="1">
      <alignment horizontal="center"/>
    </xf>
    <xf numFmtId="4" fontId="5" fillId="0" borderId="8" xfId="0" applyNumberFormat="1" applyFont="1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4" fontId="5" fillId="0" borderId="11" xfId="0" applyNumberFormat="1" applyFont="1" applyBorder="1"/>
    <xf numFmtId="0" fontId="1" fillId="0" borderId="9" xfId="0" applyFont="1" applyBorder="1"/>
    <xf numFmtId="0" fontId="2" fillId="0" borderId="0" xfId="0" applyFont="1" applyBorder="1"/>
    <xf numFmtId="0" fontId="2" fillId="0" borderId="9" xfId="0" applyFont="1" applyBorder="1"/>
    <xf numFmtId="4" fontId="0" fillId="0" borderId="0" xfId="0" applyNumberFormat="1"/>
    <xf numFmtId="4" fontId="5" fillId="2" borderId="5" xfId="0" applyNumberFormat="1" applyFont="1" applyFill="1" applyBorder="1"/>
    <xf numFmtId="0" fontId="1" fillId="0" borderId="9" xfId="0" applyFont="1" applyFill="1" applyBorder="1"/>
    <xf numFmtId="0" fontId="1" fillId="0" borderId="0" xfId="0" applyFont="1" applyBorder="1"/>
    <xf numFmtId="0" fontId="0" fillId="0" borderId="11" xfId="0" applyBorder="1" applyAlignment="1">
      <alignment horizontal="center"/>
    </xf>
    <xf numFmtId="4" fontId="5" fillId="0" borderId="9" xfId="0" applyNumberFormat="1" applyFont="1" applyBorder="1"/>
    <xf numFmtId="0" fontId="2" fillId="0" borderId="9" xfId="0" applyFont="1" applyFill="1" applyBorder="1"/>
    <xf numFmtId="4" fontId="0" fillId="0" borderId="0" xfId="0" applyNumberFormat="1" applyBorder="1"/>
    <xf numFmtId="0" fontId="0" fillId="0" borderId="11" xfId="0" applyBorder="1"/>
    <xf numFmtId="2" fontId="0" fillId="0" borderId="0" xfId="0" applyNumberFormat="1"/>
    <xf numFmtId="4" fontId="0" fillId="2" borderId="5" xfId="0" applyNumberFormat="1" applyFill="1" applyBorder="1"/>
    <xf numFmtId="4" fontId="0" fillId="2" borderId="13" xfId="0" applyNumberFormat="1" applyFill="1" applyBorder="1"/>
    <xf numFmtId="0" fontId="0" fillId="0" borderId="9" xfId="0" applyBorder="1" applyAlignment="1">
      <alignment horizontal="center"/>
    </xf>
    <xf numFmtId="4" fontId="0" fillId="0" borderId="9" xfId="0" applyNumberFormat="1" applyBorder="1"/>
    <xf numFmtId="4" fontId="0" fillId="0" borderId="11" xfId="0" applyNumberFormat="1" applyBorder="1"/>
    <xf numFmtId="0" fontId="7" fillId="0" borderId="9" xfId="0" applyFont="1" applyBorder="1"/>
    <xf numFmtId="4" fontId="0" fillId="0" borderId="6" xfId="0" applyNumberFormat="1" applyBorder="1"/>
    <xf numFmtId="4" fontId="0" fillId="0" borderId="14" xfId="0" applyNumberFormat="1" applyBorder="1"/>
    <xf numFmtId="0" fontId="0" fillId="0" borderId="0" xfId="0" quotePrefix="1"/>
    <xf numFmtId="0" fontId="2" fillId="0" borderId="6" xfId="0" applyFont="1" applyBorder="1"/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8" fillId="0" borderId="9" xfId="0" applyFont="1" applyBorder="1"/>
    <xf numFmtId="4" fontId="0" fillId="3" borderId="12" xfId="0" applyNumberFormat="1" applyFill="1" applyBorder="1"/>
    <xf numFmtId="4" fontId="0" fillId="0" borderId="2" xfId="0" applyNumberFormat="1" applyBorder="1"/>
    <xf numFmtId="0" fontId="8" fillId="0" borderId="6" xfId="0" applyFont="1" applyBorder="1"/>
    <xf numFmtId="0" fontId="0" fillId="0" borderId="1" xfId="0" applyBorder="1"/>
    <xf numFmtId="0" fontId="0" fillId="0" borderId="7" xfId="0" applyBorder="1"/>
    <xf numFmtId="0" fontId="8" fillId="0" borderId="0" xfId="0" applyFont="1"/>
    <xf numFmtId="4" fontId="0" fillId="0" borderId="8" xfId="0" applyNumberFormat="1" applyBorder="1"/>
    <xf numFmtId="4" fontId="10" fillId="0" borderId="11" xfId="0" applyNumberFormat="1" applyFont="1" applyBorder="1"/>
    <xf numFmtId="2" fontId="0" fillId="0" borderId="11" xfId="0" applyNumberFormat="1" applyBorder="1"/>
    <xf numFmtId="4" fontId="5" fillId="0" borderId="14" xfId="0" applyNumberFormat="1" applyFont="1" applyBorder="1"/>
    <xf numFmtId="0" fontId="5" fillId="0" borderId="11" xfId="0" applyFont="1" applyBorder="1"/>
    <xf numFmtId="4" fontId="0" fillId="0" borderId="0" xfId="0" applyNumberFormat="1" applyFill="1" applyBorder="1"/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9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200025</xdr:colOff>
      <xdr:row>5</xdr:row>
      <xdr:rowOff>28575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28825" cy="9810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200025</xdr:colOff>
      <xdr:row>5</xdr:row>
      <xdr:rowOff>28575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28825" cy="981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54"/>
  <sheetViews>
    <sheetView view="pageBreakPreview" topLeftCell="A130" zoomScale="80" zoomScaleNormal="80" zoomScaleSheetLayoutView="80" workbookViewId="0">
      <selection activeCell="L43" sqref="L1:Q1048576"/>
    </sheetView>
  </sheetViews>
  <sheetFormatPr defaultRowHeight="15"/>
  <cols>
    <col min="7" max="7" width="9.140625" style="35"/>
    <col min="8" max="8" width="15.28515625" customWidth="1"/>
    <col min="9" max="9" width="13.5703125" customWidth="1"/>
    <col min="10" max="10" width="11.7109375" customWidth="1"/>
    <col min="11" max="11" width="11.5703125" bestFit="1" customWidth="1"/>
  </cols>
  <sheetData>
    <row r="4" spans="1:10">
      <c r="A4" s="1"/>
      <c r="B4" s="1"/>
      <c r="C4" s="1"/>
      <c r="D4" s="1"/>
      <c r="E4" s="1"/>
      <c r="F4" s="1"/>
      <c r="G4" s="2"/>
      <c r="H4" s="1"/>
      <c r="I4" s="1"/>
    </row>
    <row r="5" spans="1:10">
      <c r="A5" s="52" t="s">
        <v>0</v>
      </c>
      <c r="B5" s="52"/>
      <c r="C5" s="52"/>
      <c r="D5" s="52"/>
      <c r="E5" s="52"/>
      <c r="F5" s="52"/>
      <c r="G5" s="52"/>
      <c r="H5" s="52"/>
      <c r="I5" s="52"/>
    </row>
    <row r="6" spans="1:10">
      <c r="A6" s="1"/>
      <c r="B6" s="1"/>
      <c r="C6" s="1"/>
      <c r="D6" s="1"/>
      <c r="E6" s="1"/>
      <c r="F6" s="1"/>
      <c r="G6" s="2"/>
      <c r="H6" s="1"/>
      <c r="I6" s="1"/>
    </row>
    <row r="7" spans="1:10">
      <c r="A7" s="1"/>
      <c r="B7" s="1"/>
      <c r="C7" s="1"/>
      <c r="D7" s="1"/>
      <c r="E7" s="1"/>
      <c r="F7" s="1"/>
      <c r="G7" s="2"/>
      <c r="H7" s="1"/>
      <c r="I7" s="1"/>
    </row>
    <row r="8" spans="1:10">
      <c r="A8" s="1" t="s">
        <v>1</v>
      </c>
      <c r="B8" s="1"/>
      <c r="C8" s="1"/>
      <c r="D8" s="1"/>
      <c r="E8" s="1"/>
      <c r="F8" s="1"/>
      <c r="G8" s="2"/>
      <c r="H8" s="1"/>
      <c r="I8" s="1"/>
    </row>
    <row r="9" spans="1:10">
      <c r="A9" s="1"/>
      <c r="B9" s="1"/>
      <c r="C9" s="1"/>
      <c r="D9" s="1"/>
      <c r="E9" s="1"/>
      <c r="F9" s="1"/>
      <c r="G9" s="2"/>
      <c r="H9" s="1"/>
      <c r="I9" s="1"/>
    </row>
    <row r="10" spans="1:10">
      <c r="A10" s="1" t="s">
        <v>114</v>
      </c>
      <c r="B10" s="1"/>
      <c r="C10" s="1"/>
      <c r="D10" s="1"/>
      <c r="E10" s="1"/>
      <c r="F10" s="1"/>
      <c r="G10" s="53" t="s">
        <v>2</v>
      </c>
      <c r="H10" s="53"/>
      <c r="I10" s="53"/>
    </row>
    <row r="11" spans="1:10">
      <c r="A11" s="54" t="s">
        <v>3</v>
      </c>
      <c r="B11" s="55"/>
      <c r="C11" s="55"/>
      <c r="D11" s="55"/>
      <c r="E11" s="55"/>
      <c r="F11" s="56"/>
      <c r="G11" s="60" t="s">
        <v>4</v>
      </c>
      <c r="H11" s="61" t="s">
        <v>5</v>
      </c>
      <c r="I11" s="61"/>
    </row>
    <row r="12" spans="1:10">
      <c r="A12" s="57"/>
      <c r="B12" s="58"/>
      <c r="C12" s="58"/>
      <c r="D12" s="58"/>
      <c r="E12" s="58"/>
      <c r="F12" s="59"/>
      <c r="G12" s="60"/>
      <c r="H12" s="3">
        <v>42369</v>
      </c>
      <c r="I12" s="3">
        <v>42004</v>
      </c>
    </row>
    <row r="13" spans="1:10">
      <c r="A13" s="62" t="s">
        <v>6</v>
      </c>
      <c r="B13" s="63"/>
      <c r="C13" s="63"/>
      <c r="D13" s="63"/>
      <c r="E13" s="63"/>
      <c r="F13" s="64"/>
      <c r="G13" s="4"/>
      <c r="H13" s="5"/>
      <c r="I13" s="5"/>
    </row>
    <row r="14" spans="1:10">
      <c r="A14" s="6"/>
      <c r="B14" s="7"/>
      <c r="C14" s="7"/>
      <c r="D14" s="7"/>
      <c r="E14" s="7"/>
      <c r="F14" s="8"/>
      <c r="G14" s="4"/>
      <c r="H14" s="9"/>
      <c r="I14" s="9"/>
    </row>
    <row r="15" spans="1:10">
      <c r="A15" s="10" t="s">
        <v>7</v>
      </c>
      <c r="B15" s="11"/>
      <c r="C15" s="11"/>
      <c r="D15" s="11"/>
      <c r="E15" s="11"/>
      <c r="F15" s="8"/>
      <c r="G15" s="4"/>
      <c r="H15" s="9"/>
      <c r="I15" s="9"/>
    </row>
    <row r="16" spans="1:10">
      <c r="A16" s="12" t="s">
        <v>8</v>
      </c>
      <c r="B16" s="11"/>
      <c r="C16" s="11"/>
      <c r="D16" s="11"/>
      <c r="E16" s="11"/>
      <c r="F16" s="8"/>
      <c r="G16" s="4">
        <v>3.5</v>
      </c>
      <c r="H16" s="9">
        <f>1820817+116203+380376.2+776052.15+407137.56-2078982</f>
        <v>1421603.9100000001</v>
      </c>
      <c r="I16" s="9">
        <v>1384856</v>
      </c>
      <c r="J16" s="13"/>
    </row>
    <row r="17" spans="1:11" hidden="1">
      <c r="A17" s="12" t="s">
        <v>9</v>
      </c>
      <c r="B17" s="11"/>
      <c r="C17" s="11"/>
      <c r="D17" s="11"/>
      <c r="E17" s="11"/>
      <c r="F17" s="8"/>
      <c r="G17" s="4">
        <v>3.5</v>
      </c>
      <c r="H17" s="46">
        <v>0</v>
      </c>
      <c r="I17" s="46">
        <f>1820817-470570</f>
        <v>1350247</v>
      </c>
      <c r="J17" s="13"/>
    </row>
    <row r="18" spans="1:11" hidden="1">
      <c r="A18" s="12" t="s">
        <v>10</v>
      </c>
      <c r="B18" s="11"/>
      <c r="C18" s="11"/>
      <c r="D18" s="11"/>
      <c r="E18" s="11"/>
      <c r="F18" s="8"/>
      <c r="G18" s="4">
        <v>3.5</v>
      </c>
      <c r="H18" s="46">
        <f>116204-116204</f>
        <v>0</v>
      </c>
      <c r="I18" s="46">
        <f>116204-116204</f>
        <v>0</v>
      </c>
      <c r="J18" s="13"/>
    </row>
    <row r="19" spans="1:11" hidden="1">
      <c r="A19" s="12" t="s">
        <v>11</v>
      </c>
      <c r="B19" s="11"/>
      <c r="C19" s="11"/>
      <c r="D19" s="11"/>
      <c r="E19" s="11"/>
      <c r="F19" s="8"/>
      <c r="G19" s="4">
        <v>3.5</v>
      </c>
      <c r="H19" s="46">
        <v>0</v>
      </c>
      <c r="I19" s="46">
        <f>302745-297590</f>
        <v>5155</v>
      </c>
      <c r="J19" s="13"/>
    </row>
    <row r="20" spans="1:11" hidden="1">
      <c r="A20" s="12" t="s">
        <v>12</v>
      </c>
      <c r="B20" s="11"/>
      <c r="C20" s="11"/>
      <c r="D20" s="11"/>
      <c r="E20" s="11"/>
      <c r="F20" s="8"/>
      <c r="G20" s="4">
        <v>3.5</v>
      </c>
      <c r="H20" s="46">
        <v>0</v>
      </c>
      <c r="I20" s="46">
        <f>748580-726950</f>
        <v>21630</v>
      </c>
      <c r="J20" s="13"/>
      <c r="K20" s="13"/>
    </row>
    <row r="21" spans="1:11" hidden="1">
      <c r="A21" s="12" t="s">
        <v>13</v>
      </c>
      <c r="B21" s="11"/>
      <c r="C21" s="11"/>
      <c r="D21" s="11"/>
      <c r="E21" s="11"/>
      <c r="F21" s="8"/>
      <c r="G21" s="4">
        <v>3.5</v>
      </c>
      <c r="H21" s="46">
        <v>0</v>
      </c>
      <c r="I21" s="46">
        <f>404712-396888</f>
        <v>7824</v>
      </c>
      <c r="J21" s="13"/>
    </row>
    <row r="22" spans="1:11">
      <c r="A22" s="12"/>
      <c r="B22" s="11"/>
      <c r="C22" s="11"/>
      <c r="D22" s="11"/>
      <c r="E22" s="11"/>
      <c r="F22" s="8"/>
      <c r="G22" s="4"/>
      <c r="H22" s="45"/>
      <c r="I22" s="45"/>
      <c r="J22" s="13"/>
    </row>
    <row r="23" spans="1:11">
      <c r="A23" s="12" t="s">
        <v>14</v>
      </c>
      <c r="B23" s="11"/>
      <c r="C23" s="11"/>
      <c r="D23" s="11"/>
      <c r="E23" s="11"/>
      <c r="F23" s="8"/>
      <c r="G23" s="4"/>
      <c r="H23" s="9"/>
      <c r="I23" s="9"/>
      <c r="J23" s="13"/>
    </row>
    <row r="24" spans="1:11">
      <c r="A24" s="12"/>
      <c r="B24" s="11"/>
      <c r="C24" s="11"/>
      <c r="D24" s="11"/>
      <c r="E24" s="11"/>
      <c r="F24" s="8"/>
      <c r="G24" s="4"/>
      <c r="H24" s="9"/>
      <c r="I24" s="9"/>
      <c r="J24" s="13"/>
    </row>
    <row r="25" spans="1:11">
      <c r="A25" s="12" t="s">
        <v>15</v>
      </c>
      <c r="B25" s="11"/>
      <c r="C25" s="11"/>
      <c r="D25" s="11"/>
      <c r="E25" s="11"/>
      <c r="F25" s="8"/>
      <c r="G25" s="4"/>
      <c r="H25" s="9"/>
      <c r="I25" s="9"/>
      <c r="J25" s="13"/>
    </row>
    <row r="26" spans="1:11">
      <c r="A26" s="12" t="s">
        <v>16</v>
      </c>
      <c r="B26" s="11"/>
      <c r="C26" s="11"/>
      <c r="D26" s="11"/>
      <c r="E26" s="11"/>
      <c r="F26" s="8"/>
      <c r="G26" s="4">
        <v>5</v>
      </c>
      <c r="H26" s="9">
        <v>112882</v>
      </c>
      <c r="I26" s="9">
        <v>112882</v>
      </c>
      <c r="J26" s="13"/>
    </row>
    <row r="27" spans="1:11">
      <c r="A27" s="12"/>
      <c r="B27" s="11"/>
      <c r="C27" s="11"/>
      <c r="D27" s="11"/>
      <c r="E27" s="11"/>
      <c r="F27" s="8"/>
      <c r="G27" s="4"/>
      <c r="H27" s="9"/>
      <c r="I27" s="9"/>
      <c r="J27" s="13"/>
    </row>
    <row r="28" spans="1:11">
      <c r="A28" s="12" t="s">
        <v>17</v>
      </c>
      <c r="B28" s="11"/>
      <c r="C28" s="11"/>
      <c r="D28" s="11"/>
      <c r="E28" s="11"/>
      <c r="F28" s="8"/>
      <c r="G28" s="4"/>
      <c r="H28" s="9"/>
      <c r="I28" s="9"/>
      <c r="J28" s="13"/>
    </row>
    <row r="29" spans="1:11">
      <c r="A29" s="12" t="s">
        <v>18</v>
      </c>
      <c r="B29" s="11"/>
      <c r="C29" s="11"/>
      <c r="D29" s="11"/>
      <c r="E29" s="11"/>
      <c r="F29" s="8"/>
      <c r="G29" s="4"/>
      <c r="H29" s="9">
        <f>222.21-222.21</f>
        <v>0</v>
      </c>
      <c r="I29" s="9">
        <f>222.21-222.21</f>
        <v>0</v>
      </c>
      <c r="J29" s="13"/>
    </row>
    <row r="30" spans="1:11">
      <c r="A30" s="12" t="s">
        <v>19</v>
      </c>
      <c r="B30" s="11"/>
      <c r="C30" s="11"/>
      <c r="D30" s="11"/>
      <c r="E30" s="11"/>
      <c r="F30" s="8"/>
      <c r="G30" s="4"/>
      <c r="H30" s="9">
        <f>6001.59-6001.59</f>
        <v>0</v>
      </c>
      <c r="I30" s="9">
        <f>6001.59-6001.59</f>
        <v>0</v>
      </c>
      <c r="J30" s="13"/>
    </row>
    <row r="31" spans="1:11">
      <c r="A31" s="12" t="s">
        <v>20</v>
      </c>
      <c r="B31" s="11"/>
      <c r="C31" s="11"/>
      <c r="D31" s="11"/>
      <c r="E31" s="11"/>
      <c r="F31" s="8"/>
      <c r="G31" s="4">
        <v>3.6</v>
      </c>
      <c r="H31" s="9">
        <v>31654.99</v>
      </c>
      <c r="I31" s="9">
        <v>31654.99</v>
      </c>
      <c r="J31" s="13"/>
    </row>
    <row r="32" spans="1:11">
      <c r="A32" s="12"/>
      <c r="B32" s="11"/>
      <c r="C32" s="11"/>
      <c r="D32" s="11"/>
      <c r="E32" s="11"/>
      <c r="F32" s="8"/>
      <c r="G32" s="4"/>
      <c r="H32" s="9"/>
      <c r="I32" s="9"/>
      <c r="J32" s="13"/>
    </row>
    <row r="33" spans="1:10">
      <c r="A33" s="12" t="s">
        <v>21</v>
      </c>
      <c r="B33" s="11"/>
      <c r="C33" s="11"/>
      <c r="D33" s="11"/>
      <c r="E33" s="11"/>
      <c r="F33" s="8"/>
      <c r="G33" s="4"/>
      <c r="H33" s="9"/>
      <c r="I33" s="9"/>
      <c r="J33" s="13"/>
    </row>
    <row r="34" spans="1:10">
      <c r="A34" s="12" t="s">
        <v>22</v>
      </c>
      <c r="B34" s="11"/>
      <c r="C34" s="11"/>
      <c r="D34" s="11"/>
      <c r="E34" s="11"/>
      <c r="F34" s="8"/>
      <c r="G34" s="4"/>
      <c r="H34" s="9">
        <f>28443.29+720.09-2084.74</f>
        <v>27078.639999999999</v>
      </c>
      <c r="I34" s="9">
        <f>28443.29+340.93-2084.74</f>
        <v>26699.480000000003</v>
      </c>
      <c r="J34" s="13"/>
    </row>
    <row r="35" spans="1:10">
      <c r="A35" s="12"/>
      <c r="B35" s="11"/>
      <c r="C35" s="11"/>
      <c r="D35" s="11"/>
      <c r="E35" s="11"/>
      <c r="F35" s="8"/>
      <c r="G35" s="4"/>
      <c r="H35" s="9"/>
      <c r="I35" s="9"/>
      <c r="J35" s="13"/>
    </row>
    <row r="36" spans="1:10">
      <c r="A36" s="12" t="s">
        <v>23</v>
      </c>
      <c r="B36" s="11"/>
      <c r="C36" s="11"/>
      <c r="D36" s="11"/>
      <c r="E36" s="11"/>
      <c r="F36" s="8"/>
      <c r="G36" s="4"/>
      <c r="H36" s="47"/>
      <c r="I36" s="47"/>
      <c r="J36" s="13"/>
    </row>
    <row r="37" spans="1:10">
      <c r="A37" s="12"/>
      <c r="B37" s="11"/>
      <c r="C37" s="11"/>
      <c r="D37" s="11"/>
      <c r="E37" s="11"/>
      <c r="F37" s="8"/>
      <c r="G37" s="4"/>
      <c r="H37" s="14">
        <f>SUM(H16:H36)</f>
        <v>1593219.54</v>
      </c>
      <c r="I37" s="14">
        <f>SUM(I17:I36)</f>
        <v>1556092.47</v>
      </c>
      <c r="J37" s="13"/>
    </row>
    <row r="38" spans="1:10">
      <c r="A38" s="12"/>
      <c r="B38" s="11"/>
      <c r="C38" s="11"/>
      <c r="D38" s="11"/>
      <c r="E38" s="11"/>
      <c r="F38" s="8"/>
      <c r="G38" s="4"/>
      <c r="H38" s="9"/>
      <c r="I38" s="9"/>
      <c r="J38" s="13"/>
    </row>
    <row r="39" spans="1:10">
      <c r="A39" s="15" t="s">
        <v>24</v>
      </c>
      <c r="B39" s="16"/>
      <c r="C39" s="11"/>
      <c r="D39" s="11"/>
      <c r="E39" s="11"/>
      <c r="F39" s="7"/>
      <c r="G39" s="17"/>
      <c r="H39" s="9"/>
      <c r="I39" s="9"/>
      <c r="J39" s="13"/>
    </row>
    <row r="40" spans="1:10">
      <c r="A40" s="19" t="s">
        <v>25</v>
      </c>
      <c r="B40" s="11"/>
      <c r="C40" s="11"/>
      <c r="D40" s="11"/>
      <c r="E40" s="11"/>
      <c r="F40" s="7"/>
      <c r="G40" s="17"/>
      <c r="H40" s="48"/>
      <c r="I40" s="48"/>
      <c r="J40" s="13"/>
    </row>
    <row r="41" spans="1:10">
      <c r="A41" s="19" t="s">
        <v>26</v>
      </c>
      <c r="B41" s="11"/>
      <c r="C41" s="11"/>
      <c r="D41" s="11"/>
      <c r="E41" s="11"/>
      <c r="F41" s="7"/>
      <c r="G41" s="17"/>
      <c r="H41" s="9"/>
      <c r="I41" s="9"/>
      <c r="J41" s="13"/>
    </row>
    <row r="42" spans="1:10">
      <c r="A42" s="19" t="s">
        <v>27</v>
      </c>
      <c r="B42" s="11"/>
      <c r="C42" s="11"/>
      <c r="D42" s="11"/>
      <c r="E42" s="11"/>
      <c r="F42" s="7"/>
      <c r="G42" s="17">
        <v>3.8</v>
      </c>
      <c r="H42" s="9">
        <v>3116.86</v>
      </c>
      <c r="I42" s="9">
        <v>3467.75</v>
      </c>
      <c r="J42" s="13"/>
    </row>
    <row r="43" spans="1:10">
      <c r="A43" s="12"/>
      <c r="B43" s="11"/>
      <c r="C43" s="11"/>
      <c r="D43" s="11"/>
      <c r="E43" s="11"/>
      <c r="F43" s="7"/>
      <c r="G43" s="17"/>
      <c r="H43" s="9"/>
      <c r="I43" s="9"/>
      <c r="J43" s="13"/>
    </row>
    <row r="44" spans="1:10">
      <c r="A44" s="12" t="s">
        <v>28</v>
      </c>
      <c r="B44" s="11"/>
      <c r="C44" s="11"/>
      <c r="D44" s="11"/>
      <c r="E44" s="11"/>
      <c r="F44" s="7"/>
      <c r="G44" s="17"/>
      <c r="H44" s="9"/>
      <c r="I44" s="9"/>
      <c r="J44" s="13"/>
    </row>
    <row r="45" spans="1:10">
      <c r="A45" s="12" t="s">
        <v>29</v>
      </c>
      <c r="B45" s="11"/>
      <c r="C45" s="11"/>
      <c r="D45" s="11"/>
      <c r="E45" s="11"/>
      <c r="F45" s="7"/>
      <c r="G45" s="17">
        <v>14</v>
      </c>
      <c r="H45" s="9">
        <f>507.8+177+1442.8+505+90+30+30+155.35+1720+5000+25+25+32+16.25+13.2+570+30+150+30</f>
        <v>10549.400000000001</v>
      </c>
      <c r="I45" s="9">
        <f>1319.24+1071.3+90+30+30+155.35+1720+145.2+5000+25+25+32+120+16.25+280</f>
        <v>10059.34</v>
      </c>
      <c r="J45" s="13"/>
    </row>
    <row r="46" spans="1:10">
      <c r="A46" s="12"/>
      <c r="B46" s="11"/>
      <c r="C46" s="11"/>
      <c r="D46" s="11"/>
      <c r="E46" s="11"/>
      <c r="F46" s="7"/>
      <c r="G46" s="17"/>
      <c r="H46" s="9"/>
      <c r="I46" s="9"/>
      <c r="J46" s="13"/>
    </row>
    <row r="47" spans="1:10">
      <c r="A47" s="12" t="s">
        <v>30</v>
      </c>
      <c r="B47" s="11"/>
      <c r="C47" s="11"/>
      <c r="D47" s="11"/>
      <c r="E47" s="11"/>
      <c r="F47" s="7"/>
      <c r="G47" s="17"/>
      <c r="H47" s="9"/>
      <c r="I47" s="9"/>
      <c r="J47" s="13"/>
    </row>
    <row r="48" spans="1:10">
      <c r="A48" s="12"/>
      <c r="B48" s="11"/>
      <c r="C48" s="11"/>
      <c r="D48" s="11"/>
      <c r="E48" s="11"/>
      <c r="F48" s="7"/>
      <c r="G48" s="17"/>
      <c r="H48" s="9"/>
      <c r="I48" s="9"/>
      <c r="J48" s="13"/>
    </row>
    <row r="49" spans="1:11">
      <c r="A49" s="12" t="s">
        <v>31</v>
      </c>
      <c r="B49" s="11"/>
      <c r="C49" s="11"/>
      <c r="D49" s="11"/>
      <c r="E49" s="11"/>
      <c r="F49" s="7"/>
      <c r="G49" s="17"/>
      <c r="H49" s="9"/>
      <c r="I49" s="9"/>
      <c r="J49" s="13"/>
    </row>
    <row r="50" spans="1:11">
      <c r="A50" s="12" t="s">
        <v>32</v>
      </c>
      <c r="B50" s="11"/>
      <c r="C50" s="11"/>
      <c r="D50" s="11"/>
      <c r="E50" s="11"/>
      <c r="F50" s="7"/>
      <c r="G50" s="17">
        <v>14</v>
      </c>
      <c r="H50" s="9">
        <v>78.75</v>
      </c>
      <c r="I50" s="9">
        <v>78.75</v>
      </c>
      <c r="J50" s="13"/>
    </row>
    <row r="51" spans="1:11">
      <c r="A51" s="12" t="s">
        <v>33</v>
      </c>
      <c r="B51" s="11"/>
      <c r="C51" s="11"/>
      <c r="D51" s="11"/>
      <c r="E51" s="11"/>
      <c r="F51" s="7"/>
      <c r="G51" s="17">
        <v>14</v>
      </c>
      <c r="H51" s="9">
        <v>580.69000000000005</v>
      </c>
      <c r="I51" s="9">
        <v>1508.51</v>
      </c>
      <c r="J51" s="13"/>
    </row>
    <row r="52" spans="1:11">
      <c r="A52" s="12" t="s">
        <v>116</v>
      </c>
      <c r="B52" s="11"/>
      <c r="C52" s="11"/>
      <c r="D52" s="11"/>
      <c r="E52" s="11"/>
      <c r="F52" s="7"/>
      <c r="G52" s="17">
        <v>14</v>
      </c>
      <c r="H52" s="9">
        <v>78.02</v>
      </c>
      <c r="I52" s="9"/>
      <c r="J52" s="13"/>
    </row>
    <row r="53" spans="1:11">
      <c r="A53" s="12"/>
      <c r="B53" s="11"/>
      <c r="C53" s="11"/>
      <c r="D53" s="11"/>
      <c r="E53" s="11"/>
      <c r="F53" s="7"/>
      <c r="G53" s="17"/>
      <c r="H53" s="9"/>
      <c r="I53" s="9"/>
      <c r="J53" s="13"/>
    </row>
    <row r="54" spans="1:11">
      <c r="A54" s="12" t="s">
        <v>23</v>
      </c>
      <c r="B54" s="11"/>
      <c r="C54" s="11"/>
      <c r="D54" s="11"/>
      <c r="E54" s="11"/>
      <c r="F54" s="7"/>
      <c r="G54" s="17"/>
      <c r="H54" s="9"/>
      <c r="I54" s="9"/>
      <c r="J54" s="13"/>
    </row>
    <row r="55" spans="1:11">
      <c r="A55" s="12"/>
      <c r="B55" s="11"/>
      <c r="C55" s="11"/>
      <c r="D55" s="11"/>
      <c r="E55" s="11"/>
      <c r="F55" s="7"/>
      <c r="G55" s="17"/>
      <c r="H55" s="9"/>
      <c r="I55" s="9"/>
      <c r="J55" s="13"/>
    </row>
    <row r="56" spans="1:11">
      <c r="A56" s="12" t="s">
        <v>34</v>
      </c>
      <c r="B56" s="11"/>
      <c r="C56" s="11"/>
      <c r="D56" s="11"/>
      <c r="E56" s="11"/>
      <c r="F56" s="7"/>
      <c r="G56" s="17"/>
      <c r="H56" s="21"/>
      <c r="I56" s="21"/>
      <c r="J56" s="13"/>
    </row>
    <row r="57" spans="1:11">
      <c r="A57" s="12" t="s">
        <v>35</v>
      </c>
      <c r="B57" s="11"/>
      <c r="C57" s="11"/>
      <c r="D57" s="11"/>
      <c r="E57" s="11"/>
      <c r="F57" s="7"/>
      <c r="G57" s="17">
        <v>14</v>
      </c>
      <c r="H57" s="27">
        <f>222.98+1320</f>
        <v>1542.98</v>
      </c>
      <c r="I57" s="27">
        <v>222.98</v>
      </c>
      <c r="J57" s="13"/>
    </row>
    <row r="58" spans="1:11">
      <c r="A58" s="12" t="s">
        <v>36</v>
      </c>
      <c r="B58" s="11"/>
      <c r="C58" s="11"/>
      <c r="D58" s="11"/>
      <c r="E58" s="11"/>
      <c r="F58" s="7"/>
      <c r="G58" s="17">
        <v>14</v>
      </c>
      <c r="H58" s="9">
        <f>25701+15373.22+16435.83+1160.86+81757.75+107881.74+21010.53+70598.98+624.97+59686.71+2394.06+342.72+3701.53+180.1+453.86+562.92+102.58+500+152.42+300+170.74+1747.28+2449.5+11000+1992.44+200+777.75+22.85+1298.28+1167.47</f>
        <v>429748.08999999997</v>
      </c>
      <c r="I58" s="9">
        <f>26280.9+15373.22+19773.77+31315.35+96629.13+21010.53+53837.29+65280+2394.06+245.01+2661.97+26.07+453.86+222.26+50.71+500+218.96+300+171.04+1038.39+2449.5+11000+1992.44</f>
        <v>353224.46</v>
      </c>
      <c r="J58" s="13"/>
    </row>
    <row r="59" spans="1:11">
      <c r="A59" s="12"/>
      <c r="B59" s="11"/>
      <c r="C59" s="11"/>
      <c r="D59" s="11"/>
      <c r="E59" s="11"/>
      <c r="F59" s="7"/>
      <c r="G59" s="17"/>
      <c r="H59" s="9"/>
      <c r="I59" s="9"/>
      <c r="J59" s="13"/>
    </row>
    <row r="60" spans="1:11">
      <c r="A60" s="12" t="s">
        <v>37</v>
      </c>
      <c r="B60" s="11"/>
      <c r="C60" s="11"/>
      <c r="D60" s="11"/>
      <c r="E60" s="11"/>
      <c r="F60" s="7"/>
      <c r="G60" s="17">
        <v>14</v>
      </c>
      <c r="H60" s="9">
        <f>5400.55+10496.85</f>
        <v>15897.400000000001</v>
      </c>
      <c r="I60" s="9">
        <f>3999.27+73068.81</f>
        <v>77068.08</v>
      </c>
      <c r="J60" s="13"/>
    </row>
    <row r="61" spans="1:11">
      <c r="A61" s="12"/>
      <c r="B61" s="11"/>
      <c r="C61" s="11"/>
      <c r="D61" s="11"/>
      <c r="E61" s="11"/>
      <c r="F61" s="7"/>
      <c r="G61" s="17"/>
      <c r="H61" s="9"/>
      <c r="I61" s="9"/>
      <c r="J61" s="13"/>
    </row>
    <row r="62" spans="1:11">
      <c r="A62" s="12" t="s">
        <v>38</v>
      </c>
      <c r="B62" s="11"/>
      <c r="C62" s="11"/>
      <c r="D62" s="11"/>
      <c r="E62" s="11"/>
      <c r="F62" s="7"/>
      <c r="G62" s="17"/>
      <c r="H62" s="9"/>
      <c r="I62" s="9"/>
      <c r="J62" s="13"/>
    </row>
    <row r="63" spans="1:11">
      <c r="A63" s="12"/>
      <c r="B63" s="11"/>
      <c r="C63" s="11"/>
      <c r="D63" s="11"/>
      <c r="E63" s="11"/>
      <c r="F63" s="7"/>
      <c r="G63" s="17"/>
      <c r="H63" s="9"/>
      <c r="I63" s="9"/>
      <c r="J63" s="13"/>
    </row>
    <row r="64" spans="1:11">
      <c r="A64" s="12" t="s">
        <v>39</v>
      </c>
      <c r="B64" s="7"/>
      <c r="C64" s="7"/>
      <c r="D64" s="7"/>
      <c r="E64" s="7"/>
      <c r="F64" s="7"/>
      <c r="G64" s="17">
        <v>14</v>
      </c>
      <c r="H64" s="21">
        <f>7911.95+214182.93+350000</f>
        <v>572094.88</v>
      </c>
      <c r="I64" s="21">
        <f>1015+1000+500+500+511.9+500+500+500+500+500+236.27+500+500+768.71+250+491108.01+350000</f>
        <v>849389.89</v>
      </c>
      <c r="J64" s="13"/>
      <c r="K64" s="22"/>
    </row>
    <row r="65" spans="1:11">
      <c r="A65" s="6"/>
      <c r="B65" s="7"/>
      <c r="C65" s="7"/>
      <c r="D65" s="7"/>
      <c r="E65" s="7"/>
      <c r="F65" s="7"/>
      <c r="G65" s="17"/>
      <c r="H65" s="21"/>
      <c r="I65" s="21"/>
      <c r="J65" s="13"/>
    </row>
    <row r="66" spans="1:11">
      <c r="A66" s="6"/>
      <c r="B66" s="7"/>
      <c r="C66" s="7"/>
      <c r="D66" s="7"/>
      <c r="E66" s="7"/>
      <c r="F66" s="7"/>
      <c r="G66" s="17"/>
      <c r="H66" s="23">
        <f>SUM(H40:H65)</f>
        <v>1033687.0700000001</v>
      </c>
      <c r="I66" s="23">
        <f>SUM(I40:I65)</f>
        <v>1295019.76</v>
      </c>
      <c r="J66" s="13"/>
    </row>
    <row r="67" spans="1:11">
      <c r="A67" s="6"/>
      <c r="B67" s="7"/>
      <c r="C67" s="7"/>
      <c r="D67" s="7"/>
      <c r="E67" s="7"/>
      <c r="F67" s="7"/>
      <c r="G67" s="17"/>
      <c r="H67" s="21"/>
      <c r="I67" s="21"/>
      <c r="J67" s="13"/>
    </row>
    <row r="68" spans="1:11" ht="15.75" thickBot="1">
      <c r="A68" s="10" t="s">
        <v>40</v>
      </c>
      <c r="B68" s="11"/>
      <c r="C68" s="11"/>
      <c r="D68" s="11"/>
      <c r="E68" s="11"/>
      <c r="F68" s="11"/>
      <c r="G68" s="17"/>
      <c r="H68" s="24">
        <f>+H37+H66</f>
        <v>2626906.6100000003</v>
      </c>
      <c r="I68" s="24">
        <f>+I37+I66</f>
        <v>2851112.23</v>
      </c>
      <c r="J68" s="13"/>
      <c r="K68" s="13"/>
    </row>
    <row r="69" spans="1:11" ht="15.75" thickTop="1">
      <c r="A69" s="12"/>
      <c r="B69" s="11"/>
      <c r="C69" s="11"/>
      <c r="D69" s="11"/>
      <c r="E69" s="11"/>
      <c r="F69" s="11"/>
      <c r="G69" s="17"/>
      <c r="H69" s="21"/>
      <c r="I69" s="21"/>
      <c r="J69" s="13"/>
    </row>
    <row r="70" spans="1:11">
      <c r="A70" s="12"/>
      <c r="B70" s="11"/>
      <c r="C70" s="11"/>
      <c r="D70" s="11"/>
      <c r="E70" s="11"/>
      <c r="F70" s="11"/>
      <c r="G70" s="17"/>
      <c r="H70" s="21"/>
      <c r="I70" s="21"/>
      <c r="J70" s="13"/>
    </row>
    <row r="71" spans="1:11">
      <c r="A71" s="12"/>
      <c r="B71" s="11"/>
      <c r="C71" s="11"/>
      <c r="D71" s="11"/>
      <c r="E71" s="11"/>
      <c r="F71" s="11"/>
      <c r="G71" s="17"/>
      <c r="H71" s="21"/>
      <c r="I71" s="21"/>
      <c r="J71" s="13"/>
    </row>
    <row r="72" spans="1:11">
      <c r="A72" s="12"/>
      <c r="B72" s="11"/>
      <c r="C72" s="11"/>
      <c r="D72" s="11"/>
      <c r="E72" s="11"/>
      <c r="F72" s="11"/>
      <c r="G72" s="17"/>
      <c r="H72" s="21"/>
      <c r="I72" s="21"/>
      <c r="J72" s="13"/>
    </row>
    <row r="73" spans="1:11">
      <c r="A73" s="12"/>
      <c r="B73" s="11"/>
      <c r="C73" s="11"/>
      <c r="D73" s="11"/>
      <c r="E73" s="11"/>
      <c r="F73" s="11"/>
      <c r="G73" s="17"/>
      <c r="H73" s="21"/>
      <c r="I73" s="21"/>
      <c r="J73" s="13"/>
    </row>
    <row r="74" spans="1:11">
      <c r="A74" s="50" t="s">
        <v>41</v>
      </c>
      <c r="B74" s="51"/>
      <c r="C74" s="51"/>
      <c r="D74" s="51"/>
      <c r="E74" s="51"/>
      <c r="F74" s="51"/>
      <c r="G74" s="25"/>
      <c r="H74" s="27"/>
      <c r="I74" s="27"/>
      <c r="J74" s="13"/>
    </row>
    <row r="75" spans="1:11">
      <c r="A75" s="12"/>
      <c r="B75" s="11"/>
      <c r="C75" s="11"/>
      <c r="D75" s="11"/>
      <c r="E75" s="11"/>
      <c r="F75" s="11"/>
      <c r="G75" s="25"/>
      <c r="H75" s="27"/>
      <c r="I75" s="27"/>
      <c r="J75" s="13"/>
    </row>
    <row r="76" spans="1:11" ht="15.75">
      <c r="A76" s="28" t="s">
        <v>42</v>
      </c>
      <c r="B76" s="11"/>
      <c r="C76" s="11"/>
      <c r="D76" s="11"/>
      <c r="E76" s="11"/>
      <c r="F76" s="11"/>
      <c r="G76" s="25"/>
      <c r="H76" s="27"/>
      <c r="I76" s="27"/>
      <c r="J76" s="13"/>
    </row>
    <row r="77" spans="1:11">
      <c r="A77" s="12"/>
      <c r="B77" s="11"/>
      <c r="C77" s="11"/>
      <c r="D77" s="11"/>
      <c r="E77" s="11"/>
      <c r="F77" s="11"/>
      <c r="G77" s="25"/>
      <c r="H77" s="27"/>
      <c r="I77" s="27"/>
      <c r="J77" s="13"/>
    </row>
    <row r="78" spans="1:11">
      <c r="A78" s="12" t="s">
        <v>43</v>
      </c>
      <c r="B78" s="11"/>
      <c r="C78" s="11"/>
      <c r="D78" s="11"/>
      <c r="E78" s="11"/>
      <c r="F78" s="11"/>
      <c r="G78" s="25">
        <v>14</v>
      </c>
      <c r="H78" s="27">
        <v>264550.21999999997</v>
      </c>
      <c r="I78" s="27">
        <v>264550.21999999997</v>
      </c>
      <c r="J78" s="13"/>
    </row>
    <row r="79" spans="1:11">
      <c r="A79" s="12" t="s">
        <v>44</v>
      </c>
      <c r="B79" s="11"/>
      <c r="C79" s="11"/>
      <c r="D79" s="11"/>
      <c r="E79" s="11"/>
      <c r="F79" s="11"/>
      <c r="G79" s="25"/>
      <c r="H79" s="27"/>
      <c r="I79" s="27"/>
      <c r="J79" s="13"/>
    </row>
    <row r="80" spans="1:11">
      <c r="A80" s="12" t="s">
        <v>45</v>
      </c>
      <c r="B80" s="11"/>
      <c r="C80" s="11"/>
      <c r="D80" s="11"/>
      <c r="E80" s="11"/>
      <c r="F80" s="11"/>
      <c r="G80" s="25">
        <v>14</v>
      </c>
      <c r="H80" s="27">
        <v>279711.88</v>
      </c>
      <c r="I80" s="27">
        <v>324711.88</v>
      </c>
      <c r="J80" s="13"/>
    </row>
    <row r="81" spans="1:11">
      <c r="A81" s="12" t="s">
        <v>46</v>
      </c>
      <c r="B81" s="11"/>
      <c r="C81" s="11"/>
      <c r="D81" s="11"/>
      <c r="E81" s="11"/>
      <c r="F81" s="11"/>
      <c r="G81" s="25">
        <v>14</v>
      </c>
      <c r="H81" s="27">
        <f>-38215.53-297708.93+9050.83+3232+196510.98+59606.24+63549.43+71088.92-16461.75</f>
        <v>50652.190000000061</v>
      </c>
      <c r="I81" s="27">
        <f>-38215.53-328162.9+30453.97+3232+196510.98+59606.24+63549.43+71088.92-16461.75</f>
        <v>41601.359999999921</v>
      </c>
      <c r="J81" s="13"/>
    </row>
    <row r="82" spans="1:11">
      <c r="A82" s="12" t="s">
        <v>47</v>
      </c>
      <c r="B82" s="11"/>
      <c r="C82" s="11"/>
      <c r="D82" s="11"/>
      <c r="E82" s="11"/>
      <c r="F82" s="11"/>
      <c r="G82" s="25">
        <v>14</v>
      </c>
      <c r="H82" s="27">
        <v>268864.21000000002</v>
      </c>
      <c r="I82" s="27">
        <v>268864.21000000002</v>
      </c>
      <c r="J82" s="13"/>
    </row>
    <row r="83" spans="1:11">
      <c r="A83" s="12" t="s">
        <v>48</v>
      </c>
      <c r="B83" s="11"/>
      <c r="C83" s="11"/>
      <c r="D83" s="11"/>
      <c r="E83" s="11"/>
      <c r="F83" s="11"/>
      <c r="G83" s="25">
        <v>10.14</v>
      </c>
      <c r="H83" s="30">
        <f>-57844.8+114976.95+287648.02+61349.84+258349.92+514120.95+90000</f>
        <v>1268600.8800000001</v>
      </c>
      <c r="I83" s="30">
        <f>-50614.2+114976.95+287648.02+61349.84+258349.92+514120.95+90000</f>
        <v>1275831.48</v>
      </c>
      <c r="J83" s="13"/>
      <c r="K83" s="31"/>
    </row>
    <row r="84" spans="1:11">
      <c r="A84" s="12"/>
      <c r="B84" s="11"/>
      <c r="C84" s="11"/>
      <c r="D84" s="11"/>
      <c r="E84" s="11"/>
      <c r="F84" s="11"/>
      <c r="G84" s="25"/>
      <c r="H84" s="27"/>
      <c r="I84" s="27"/>
      <c r="J84" s="13"/>
      <c r="K84" s="31"/>
    </row>
    <row r="85" spans="1:11">
      <c r="A85" s="12" t="s">
        <v>49</v>
      </c>
      <c r="B85" s="11"/>
      <c r="C85" s="11"/>
      <c r="D85" s="11"/>
      <c r="E85" s="11"/>
      <c r="F85" s="11"/>
      <c r="G85" s="25"/>
      <c r="H85" s="30">
        <v>-159422.98000000001</v>
      </c>
      <c r="I85" s="30">
        <v>9050.83</v>
      </c>
      <c r="J85" s="13"/>
    </row>
    <row r="86" spans="1:11">
      <c r="A86" s="10" t="s">
        <v>50</v>
      </c>
      <c r="B86" s="11"/>
      <c r="C86" s="11"/>
      <c r="D86" s="11"/>
      <c r="E86" s="11"/>
      <c r="F86" s="11"/>
      <c r="G86" s="25"/>
      <c r="H86" s="23">
        <f>+H78+H80+H81+H82+H83+H85</f>
        <v>1972956.4</v>
      </c>
      <c r="I86" s="23">
        <f>+I78+I80+I81+I82+I83+I85</f>
        <v>2184609.98</v>
      </c>
      <c r="J86" s="13"/>
    </row>
    <row r="87" spans="1:11">
      <c r="A87" s="12"/>
      <c r="B87" s="11"/>
      <c r="C87" s="11"/>
      <c r="D87" s="11"/>
      <c r="E87" s="11"/>
      <c r="F87" s="11"/>
      <c r="G87" s="25"/>
      <c r="H87" s="44"/>
      <c r="I87" s="44"/>
      <c r="J87" s="13"/>
    </row>
    <row r="88" spans="1:11" ht="15.75">
      <c r="A88" s="28" t="s">
        <v>51</v>
      </c>
      <c r="B88" s="11"/>
      <c r="C88" s="11"/>
      <c r="D88" s="11"/>
      <c r="E88" s="11"/>
      <c r="F88" s="11"/>
      <c r="G88" s="25"/>
      <c r="H88" s="27"/>
      <c r="I88" s="27"/>
      <c r="J88" s="13"/>
    </row>
    <row r="89" spans="1:11">
      <c r="A89" s="12"/>
      <c r="B89" s="11"/>
      <c r="C89" s="11"/>
      <c r="D89" s="11"/>
      <c r="E89" s="11"/>
      <c r="F89" s="11"/>
      <c r="G89" s="25"/>
      <c r="H89" s="27"/>
      <c r="I89" s="27"/>
      <c r="J89" s="13"/>
    </row>
    <row r="90" spans="1:11">
      <c r="A90" s="10" t="s">
        <v>52</v>
      </c>
      <c r="B90" s="11"/>
      <c r="C90" s="11"/>
      <c r="D90" s="11"/>
      <c r="E90" s="11"/>
      <c r="F90" s="11"/>
      <c r="G90" s="25"/>
      <c r="H90" s="27"/>
      <c r="I90" s="27"/>
      <c r="J90" s="13"/>
    </row>
    <row r="91" spans="1:11">
      <c r="A91" s="12" t="s">
        <v>53</v>
      </c>
      <c r="B91" s="11"/>
      <c r="C91" s="11"/>
      <c r="D91" s="11"/>
      <c r="E91" s="11"/>
      <c r="F91" s="11"/>
      <c r="G91" s="25"/>
      <c r="H91" s="27"/>
      <c r="I91" s="27"/>
      <c r="J91" s="13"/>
    </row>
    <row r="92" spans="1:11">
      <c r="A92" s="12" t="s">
        <v>54</v>
      </c>
      <c r="B92" s="11"/>
      <c r="C92" s="11"/>
      <c r="D92" s="11"/>
      <c r="E92" s="11"/>
      <c r="F92" s="11"/>
      <c r="G92" s="25"/>
      <c r="H92" s="27"/>
      <c r="I92" s="27"/>
      <c r="J92" s="13"/>
    </row>
    <row r="93" spans="1:11">
      <c r="A93" s="12" t="s">
        <v>55</v>
      </c>
      <c r="B93" s="11"/>
      <c r="C93" s="11"/>
      <c r="D93" s="11"/>
      <c r="E93" s="11"/>
      <c r="F93" s="11"/>
      <c r="G93" s="25">
        <v>7</v>
      </c>
      <c r="H93" s="27">
        <f>88219.15+106246.06+11885.85+36934.26+1723.04</f>
        <v>245008.36000000002</v>
      </c>
      <c r="I93" s="27">
        <f>96539.12+114917.8+17190.16+50325.08+5626.13</f>
        <v>284598.28999999998</v>
      </c>
      <c r="J93" s="13"/>
    </row>
    <row r="94" spans="1:11">
      <c r="A94" s="12" t="s">
        <v>56</v>
      </c>
      <c r="B94" s="11"/>
      <c r="C94" s="11"/>
      <c r="D94" s="11"/>
      <c r="E94" s="11"/>
      <c r="F94" s="11"/>
      <c r="G94" s="25"/>
      <c r="H94" s="27"/>
      <c r="I94" s="27"/>
      <c r="J94" s="13"/>
    </row>
    <row r="95" spans="1:11">
      <c r="A95" s="12"/>
      <c r="B95" s="11"/>
      <c r="C95" s="11"/>
      <c r="D95" s="11"/>
      <c r="E95" s="11"/>
      <c r="F95" s="11"/>
      <c r="G95" s="25"/>
      <c r="H95" s="23">
        <f>+H93</f>
        <v>245008.36000000002</v>
      </c>
      <c r="I95" s="23">
        <f>+I93</f>
        <v>284598.28999999998</v>
      </c>
      <c r="J95" s="13"/>
    </row>
    <row r="96" spans="1:11">
      <c r="A96" s="10" t="s">
        <v>57</v>
      </c>
      <c r="B96" s="11"/>
      <c r="C96" s="11"/>
      <c r="D96" s="11"/>
      <c r="E96" s="11"/>
      <c r="F96" s="11"/>
      <c r="G96" s="25"/>
      <c r="H96" s="27"/>
      <c r="I96" s="27"/>
      <c r="J96" s="13"/>
    </row>
    <row r="97" spans="1:10">
      <c r="A97" s="12" t="s">
        <v>58</v>
      </c>
      <c r="B97" s="11"/>
      <c r="C97" s="11"/>
      <c r="D97" s="11"/>
      <c r="E97" s="11"/>
      <c r="F97" s="11"/>
      <c r="G97" s="25"/>
      <c r="H97" s="27"/>
      <c r="I97" s="27"/>
      <c r="J97" s="13"/>
    </row>
    <row r="98" spans="1:10">
      <c r="A98" s="12" t="s">
        <v>59</v>
      </c>
      <c r="B98" s="11"/>
      <c r="C98" s="11"/>
      <c r="D98" s="11"/>
      <c r="E98" s="11"/>
      <c r="F98" s="11"/>
      <c r="G98" s="25"/>
      <c r="H98" s="27"/>
      <c r="I98" s="27"/>
      <c r="J98" s="13"/>
    </row>
    <row r="99" spans="1:10">
      <c r="A99" s="12" t="s">
        <v>31</v>
      </c>
      <c r="B99" s="11"/>
      <c r="C99" s="11"/>
      <c r="D99" s="11"/>
      <c r="E99" s="11"/>
      <c r="F99" s="11"/>
      <c r="G99" s="25"/>
      <c r="H99" s="27"/>
      <c r="I99" s="27"/>
      <c r="J99" s="13"/>
    </row>
    <row r="100" spans="1:10">
      <c r="A100" s="12" t="s">
        <v>32</v>
      </c>
      <c r="B100" s="11"/>
      <c r="C100" s="11"/>
      <c r="D100" s="11"/>
      <c r="E100" s="11"/>
      <c r="F100" s="11"/>
      <c r="G100" s="25">
        <v>14</v>
      </c>
      <c r="H100" s="27">
        <f>7159+237.48+450+653+26.87+7.98</f>
        <v>8534.33</v>
      </c>
      <c r="I100" s="27">
        <f>7809+613.61+284.04+692+19.39+14.1</f>
        <v>9432.1400000000012</v>
      </c>
      <c r="J100" s="13"/>
    </row>
    <row r="101" spans="1:10">
      <c r="A101" s="12" t="s">
        <v>60</v>
      </c>
      <c r="B101" s="11"/>
      <c r="C101" s="11"/>
      <c r="D101" s="11"/>
      <c r="E101" s="11"/>
      <c r="F101" s="11"/>
      <c r="G101" s="25">
        <v>14</v>
      </c>
      <c r="H101" s="27">
        <v>26724.639999999999</v>
      </c>
      <c r="I101" s="27">
        <v>27009.599999999999</v>
      </c>
      <c r="J101" s="13"/>
    </row>
    <row r="102" spans="1:10">
      <c r="A102" s="12" t="s">
        <v>112</v>
      </c>
      <c r="B102" s="11"/>
      <c r="C102" s="11"/>
      <c r="D102" s="11"/>
      <c r="E102" s="11"/>
      <c r="F102" s="11"/>
      <c r="G102" s="25">
        <v>14</v>
      </c>
      <c r="H102" s="27">
        <v>0</v>
      </c>
      <c r="I102" s="27">
        <v>38.65</v>
      </c>
      <c r="J102" s="13"/>
    </row>
    <row r="103" spans="1:10">
      <c r="A103" s="12"/>
      <c r="B103" s="11"/>
      <c r="C103" s="11"/>
      <c r="D103" s="11"/>
      <c r="E103" s="11"/>
      <c r="F103" s="11"/>
      <c r="G103" s="25"/>
      <c r="H103" s="27"/>
      <c r="I103" s="27"/>
      <c r="J103" s="13"/>
    </row>
    <row r="104" spans="1:10">
      <c r="A104" s="12" t="s">
        <v>23</v>
      </c>
      <c r="B104" s="11"/>
      <c r="C104" s="11"/>
      <c r="D104" s="11"/>
      <c r="E104" s="11"/>
      <c r="F104" s="11"/>
      <c r="G104" s="25"/>
      <c r="H104" s="27"/>
      <c r="I104" s="27"/>
      <c r="J104" s="13"/>
    </row>
    <row r="105" spans="1:10">
      <c r="A105" s="12" t="s">
        <v>55</v>
      </c>
      <c r="B105" s="11"/>
      <c r="C105" s="11"/>
      <c r="D105" s="11"/>
      <c r="E105" s="11"/>
      <c r="F105" s="11"/>
      <c r="G105" s="25"/>
      <c r="H105" s="27"/>
      <c r="I105" s="27"/>
      <c r="J105" s="13"/>
    </row>
    <row r="106" spans="1:10">
      <c r="A106" s="12" t="s">
        <v>37</v>
      </c>
      <c r="B106" s="11"/>
      <c r="C106" s="11"/>
      <c r="D106" s="11"/>
      <c r="E106" s="11"/>
      <c r="F106" s="11"/>
      <c r="G106" s="25">
        <v>14</v>
      </c>
      <c r="H106" s="27">
        <v>17031.5</v>
      </c>
      <c r="I106" s="27">
        <v>1708</v>
      </c>
      <c r="J106" s="13"/>
    </row>
    <row r="107" spans="1:10">
      <c r="A107" s="12"/>
      <c r="B107" s="11"/>
      <c r="C107" s="11"/>
      <c r="D107" s="11"/>
      <c r="E107" s="11"/>
      <c r="F107" s="11"/>
      <c r="G107" s="25"/>
      <c r="H107" s="27"/>
      <c r="I107" s="27"/>
      <c r="J107" s="13"/>
    </row>
    <row r="108" spans="1:10">
      <c r="A108" s="12" t="s">
        <v>56</v>
      </c>
      <c r="B108" s="11"/>
      <c r="C108" s="11"/>
      <c r="D108" s="11"/>
      <c r="E108" s="11"/>
      <c r="F108" s="11"/>
      <c r="G108" s="25"/>
      <c r="H108" s="27"/>
      <c r="I108" s="27"/>
      <c r="J108" s="13"/>
    </row>
    <row r="109" spans="1:10">
      <c r="A109" s="12" t="s">
        <v>35</v>
      </c>
      <c r="B109" s="11"/>
      <c r="C109" s="11"/>
      <c r="D109" s="11"/>
      <c r="E109" s="11"/>
      <c r="F109" s="11"/>
      <c r="G109" s="25">
        <v>14</v>
      </c>
      <c r="H109" s="27">
        <v>7384.66</v>
      </c>
      <c r="I109" s="27">
        <v>7384.66</v>
      </c>
      <c r="J109" s="13"/>
    </row>
    <row r="110" spans="1:10">
      <c r="A110" s="12" t="s">
        <v>61</v>
      </c>
      <c r="B110" s="11"/>
      <c r="C110" s="11"/>
      <c r="D110" s="11"/>
      <c r="E110" s="11"/>
      <c r="F110" s="11"/>
      <c r="G110" s="25">
        <v>14</v>
      </c>
      <c r="H110" s="27">
        <f>194726+25701+15373.22+16435.83</f>
        <v>252236.05</v>
      </c>
      <c r="I110" s="27">
        <f>206790+9833.98+26280.9+15373.22+19773.77</f>
        <v>278051.87</v>
      </c>
      <c r="J110" s="13"/>
    </row>
    <row r="111" spans="1:10">
      <c r="A111" s="12" t="s">
        <v>36</v>
      </c>
      <c r="B111" s="11"/>
      <c r="C111" s="11"/>
      <c r="D111" s="11"/>
      <c r="E111" s="11"/>
      <c r="F111" s="11"/>
      <c r="G111" s="25">
        <v>14</v>
      </c>
      <c r="H111" s="27">
        <f>6616.47+125.98+3554.11+2001.1+26797.64+1432.89+378.74+713.46+987.47+2110.29+537.9+323.39+450+0.42+24720.19+43.8+4935+510.45+2598.38+16650.01+222.98+1320</f>
        <v>97030.67</v>
      </c>
      <c r="I111" s="27">
        <f>222.98+6586.75+1108.06+404.65+715.41+3265.82+3680.22+2059.56+1285.13+26797.64+1432.89+903.64+1486.71+1491.54+987.47+13.39+76.2+419+323.39+0.42+43.8+4935</f>
        <v>58239.67</v>
      </c>
      <c r="J111" s="13"/>
    </row>
    <row r="112" spans="1:10">
      <c r="A112" s="12"/>
      <c r="B112" s="11"/>
      <c r="C112" s="11"/>
      <c r="D112" s="11"/>
      <c r="E112" s="11"/>
      <c r="F112" s="11"/>
      <c r="G112" s="25"/>
      <c r="H112" s="27"/>
      <c r="I112" s="27"/>
      <c r="J112" s="13"/>
    </row>
    <row r="113" spans="1:10">
      <c r="A113" s="12" t="s">
        <v>62</v>
      </c>
      <c r="B113" s="11"/>
      <c r="C113" s="11"/>
      <c r="D113" s="11"/>
      <c r="E113" s="11"/>
      <c r="F113" s="11"/>
      <c r="G113" s="25"/>
      <c r="H113" s="30">
        <v>0</v>
      </c>
      <c r="I113" s="30">
        <v>39.369999999999997</v>
      </c>
      <c r="J113" s="13"/>
    </row>
    <row r="114" spans="1:10">
      <c r="A114" s="12"/>
      <c r="B114" s="11"/>
      <c r="C114" s="11"/>
      <c r="D114" s="11"/>
      <c r="E114" s="11"/>
      <c r="F114" s="11"/>
      <c r="G114" s="25"/>
      <c r="H114" s="23">
        <f>SUM(H97:H113)</f>
        <v>408941.85</v>
      </c>
      <c r="I114" s="23">
        <f>SUM(I97:I113)</f>
        <v>381903.95999999996</v>
      </c>
      <c r="J114" s="13"/>
    </row>
    <row r="115" spans="1:10">
      <c r="A115" s="10" t="s">
        <v>63</v>
      </c>
      <c r="B115" s="11"/>
      <c r="C115" s="11"/>
      <c r="D115" s="11"/>
      <c r="E115" s="11"/>
      <c r="F115" s="11"/>
      <c r="G115" s="25"/>
      <c r="H115" s="23">
        <f>+H95+H114</f>
        <v>653950.21</v>
      </c>
      <c r="I115" s="23">
        <f>+I95+I114</f>
        <v>666502.25</v>
      </c>
      <c r="J115" s="13"/>
    </row>
    <row r="116" spans="1:10" ht="15.75" thickBot="1">
      <c r="A116" s="10" t="s">
        <v>64</v>
      </c>
      <c r="B116" s="11"/>
      <c r="C116" s="11"/>
      <c r="D116" s="11"/>
      <c r="E116" s="11"/>
      <c r="F116" s="11"/>
      <c r="G116" s="25"/>
      <c r="H116" s="24">
        <f>+H86+H115</f>
        <v>2626906.61</v>
      </c>
      <c r="I116" s="24">
        <f>+I86+I115</f>
        <v>2851112.23</v>
      </c>
      <c r="J116" s="13"/>
    </row>
    <row r="117" spans="1:10" ht="15.75" thickTop="1">
      <c r="A117" s="12"/>
      <c r="B117" s="11"/>
      <c r="C117" s="11"/>
      <c r="D117" s="11"/>
      <c r="E117" s="11"/>
      <c r="F117" s="11"/>
      <c r="G117" s="25"/>
      <c r="H117" s="27">
        <f>+H68-H116</f>
        <v>0</v>
      </c>
      <c r="I117" s="27">
        <f>+I68-I116</f>
        <v>0</v>
      </c>
      <c r="J117" s="13"/>
    </row>
    <row r="118" spans="1:10">
      <c r="A118" s="32"/>
      <c r="B118" s="33"/>
      <c r="C118" s="33"/>
      <c r="D118" s="33"/>
      <c r="E118" s="33"/>
      <c r="F118" s="33"/>
      <c r="G118" s="34"/>
      <c r="H118" s="30"/>
      <c r="I118" s="30"/>
      <c r="J118" s="13"/>
    </row>
    <row r="119" spans="1:10">
      <c r="A119" s="1"/>
      <c r="B119" s="1"/>
      <c r="C119" s="1"/>
      <c r="D119" s="1"/>
      <c r="E119" s="1"/>
      <c r="F119" s="1"/>
      <c r="G119" s="4"/>
      <c r="H119" s="20"/>
      <c r="I119" s="20"/>
      <c r="J119" s="7"/>
    </row>
    <row r="120" spans="1:10">
      <c r="A120" s="1"/>
      <c r="B120" s="1"/>
      <c r="C120" s="1"/>
      <c r="D120" s="1"/>
      <c r="E120" s="1"/>
      <c r="F120" s="1"/>
      <c r="G120" s="4"/>
      <c r="H120" s="20"/>
      <c r="I120" s="20"/>
      <c r="J120" s="7"/>
    </row>
    <row r="121" spans="1:10">
      <c r="A121" s="1"/>
      <c r="B121" s="1"/>
      <c r="C121" s="1"/>
      <c r="D121" s="1"/>
      <c r="E121" s="1"/>
      <c r="F121" s="1"/>
      <c r="G121" s="4"/>
      <c r="H121" s="20"/>
      <c r="I121" s="20"/>
      <c r="J121" s="7"/>
    </row>
    <row r="122" spans="1:10">
      <c r="A122" s="1"/>
      <c r="B122" s="1"/>
      <c r="C122" s="1"/>
      <c r="D122" s="1"/>
      <c r="E122" s="1"/>
      <c r="F122" s="1"/>
      <c r="H122" s="13"/>
      <c r="I122" s="13"/>
    </row>
    <row r="123" spans="1:10">
      <c r="A123" s="1"/>
      <c r="B123" s="1"/>
      <c r="C123" s="1"/>
      <c r="D123" s="1"/>
      <c r="E123" s="1"/>
      <c r="F123" s="1"/>
      <c r="H123" s="13"/>
      <c r="I123" s="13"/>
    </row>
    <row r="124" spans="1:10">
      <c r="A124" s="1"/>
      <c r="B124" s="1"/>
      <c r="C124" s="1"/>
      <c r="D124" s="1"/>
      <c r="E124" s="1"/>
      <c r="F124" s="1"/>
      <c r="H124" s="13"/>
      <c r="I124" s="13"/>
    </row>
    <row r="125" spans="1:10">
      <c r="A125" s="1"/>
      <c r="B125" s="1"/>
      <c r="C125" s="1"/>
      <c r="D125" s="1"/>
      <c r="E125" s="1"/>
      <c r="F125" s="1"/>
      <c r="H125" s="13"/>
      <c r="I125" s="13"/>
    </row>
    <row r="126" spans="1:10">
      <c r="A126" s="1"/>
      <c r="B126" s="1"/>
      <c r="C126" s="1"/>
      <c r="D126" s="1"/>
      <c r="E126" s="1"/>
      <c r="F126" s="1"/>
      <c r="H126" s="13"/>
      <c r="I126" s="13"/>
    </row>
    <row r="127" spans="1:10">
      <c r="A127" s="1"/>
      <c r="B127" s="1"/>
      <c r="C127" s="1"/>
      <c r="D127" s="1"/>
      <c r="E127" s="1"/>
      <c r="F127" s="1"/>
      <c r="H127" s="13"/>
      <c r="I127" s="13"/>
    </row>
    <row r="128" spans="1:10">
      <c r="A128" s="1"/>
      <c r="B128" s="1"/>
      <c r="C128" s="1"/>
      <c r="D128" s="1"/>
      <c r="E128" s="1"/>
      <c r="F128" s="1"/>
      <c r="H128" s="13"/>
      <c r="I128" s="13"/>
    </row>
    <row r="129" spans="1:9">
      <c r="A129" s="1"/>
      <c r="B129" s="1"/>
      <c r="C129" s="1"/>
      <c r="D129" s="1"/>
      <c r="E129" s="1"/>
      <c r="F129" s="1"/>
      <c r="H129" s="13"/>
      <c r="I129" s="13"/>
    </row>
    <row r="130" spans="1:9">
      <c r="A130" s="1"/>
      <c r="B130" s="1"/>
      <c r="C130" s="1"/>
      <c r="D130" s="1"/>
      <c r="E130" s="1"/>
      <c r="F130" s="1"/>
      <c r="H130" s="13"/>
      <c r="I130" s="13"/>
    </row>
    <row r="131" spans="1:9">
      <c r="A131" s="1"/>
      <c r="B131" s="1"/>
      <c r="C131" s="1"/>
      <c r="D131" s="1"/>
      <c r="E131" s="1"/>
      <c r="F131" s="1"/>
      <c r="H131" s="13"/>
      <c r="I131" s="13"/>
    </row>
    <row r="132" spans="1:9">
      <c r="A132" s="1"/>
      <c r="B132" s="1"/>
      <c r="C132" s="1"/>
      <c r="D132" s="1"/>
      <c r="E132" s="1"/>
      <c r="F132" s="1"/>
      <c r="H132" s="13"/>
      <c r="I132" s="13"/>
    </row>
    <row r="133" spans="1:9">
      <c r="A133" s="1"/>
      <c r="B133" s="1"/>
      <c r="C133" s="1"/>
      <c r="D133" s="1"/>
      <c r="E133" s="1"/>
      <c r="F133" s="1"/>
      <c r="H133" s="13"/>
      <c r="I133" s="13"/>
    </row>
    <row r="134" spans="1:9">
      <c r="A134" s="1"/>
      <c r="B134" s="1"/>
      <c r="C134" s="1"/>
      <c r="D134" s="1"/>
      <c r="E134" s="1"/>
      <c r="F134" s="1"/>
      <c r="H134" s="13"/>
      <c r="I134" s="13"/>
    </row>
    <row r="135" spans="1:9">
      <c r="A135" s="1"/>
      <c r="B135" s="1"/>
      <c r="C135" s="1"/>
      <c r="D135" s="1"/>
      <c r="E135" s="1"/>
      <c r="F135" s="1"/>
      <c r="H135" s="13"/>
      <c r="I135" s="13"/>
    </row>
    <row r="136" spans="1:9">
      <c r="A136" s="1"/>
      <c r="B136" s="1"/>
      <c r="C136" s="1"/>
      <c r="D136" s="1"/>
      <c r="E136" s="1"/>
      <c r="F136" s="1"/>
      <c r="H136" s="13"/>
      <c r="I136" s="13"/>
    </row>
    <row r="137" spans="1:9">
      <c r="A137" s="1"/>
      <c r="B137" s="1"/>
      <c r="C137" s="1"/>
      <c r="D137" s="1"/>
      <c r="E137" s="1"/>
      <c r="F137" s="1"/>
      <c r="H137" s="13"/>
      <c r="I137" s="13"/>
    </row>
    <row r="138" spans="1:9">
      <c r="A138" s="1"/>
      <c r="B138" s="1"/>
      <c r="C138" s="1"/>
      <c r="D138" s="1"/>
      <c r="E138" s="1"/>
      <c r="F138" s="1"/>
      <c r="H138" s="13"/>
      <c r="I138" s="13"/>
    </row>
    <row r="139" spans="1:9">
      <c r="A139" s="1"/>
      <c r="B139" s="1"/>
      <c r="C139" s="1"/>
      <c r="D139" s="1"/>
      <c r="E139" s="1"/>
      <c r="F139" s="1"/>
      <c r="H139" s="13"/>
      <c r="I139" s="13"/>
    </row>
    <row r="140" spans="1:9">
      <c r="A140" s="1"/>
      <c r="B140" s="1"/>
      <c r="C140" s="1"/>
      <c r="D140" s="1"/>
      <c r="E140" s="1"/>
      <c r="F140" s="1"/>
      <c r="H140" s="13"/>
      <c r="I140" s="13"/>
    </row>
    <row r="141" spans="1:9">
      <c r="A141" s="1"/>
      <c r="B141" s="1"/>
      <c r="C141" s="1"/>
      <c r="D141" s="1"/>
      <c r="E141" s="1"/>
      <c r="F141" s="1"/>
      <c r="H141" s="13"/>
      <c r="I141" s="13"/>
    </row>
    <row r="142" spans="1:9">
      <c r="A142" s="1"/>
      <c r="B142" s="1"/>
      <c r="C142" s="1"/>
      <c r="D142" s="1"/>
      <c r="E142" s="1"/>
      <c r="F142" s="1"/>
      <c r="H142" s="13"/>
      <c r="I142" s="13"/>
    </row>
    <row r="143" spans="1:9">
      <c r="A143" s="1"/>
      <c r="B143" s="1"/>
      <c r="C143" s="1"/>
      <c r="D143" s="1"/>
      <c r="E143" s="1"/>
      <c r="F143" s="1"/>
      <c r="H143" s="13"/>
      <c r="I143" s="13"/>
    </row>
    <row r="144" spans="1:9">
      <c r="A144" s="1"/>
      <c r="B144" s="1"/>
      <c r="C144" s="1"/>
      <c r="D144" s="1"/>
      <c r="E144" s="1"/>
      <c r="F144" s="1"/>
      <c r="H144" s="13"/>
      <c r="I144" s="13"/>
    </row>
    <row r="145" spans="1:9">
      <c r="A145" s="1"/>
      <c r="B145" s="1"/>
      <c r="C145" s="1"/>
      <c r="D145" s="1"/>
      <c r="E145" s="1"/>
      <c r="F145" s="1"/>
      <c r="H145" s="13"/>
      <c r="I145" s="13"/>
    </row>
    <row r="146" spans="1:9">
      <c r="A146" s="1"/>
      <c r="B146" s="1"/>
      <c r="C146" s="1"/>
      <c r="D146" s="1"/>
      <c r="E146" s="1"/>
      <c r="F146" s="1"/>
      <c r="H146" s="13"/>
      <c r="I146" s="13"/>
    </row>
    <row r="147" spans="1:9">
      <c r="A147" s="1"/>
      <c r="B147" s="1"/>
      <c r="C147" s="1"/>
      <c r="D147" s="1"/>
      <c r="E147" s="1"/>
      <c r="F147" s="1"/>
      <c r="H147" s="13"/>
      <c r="I147" s="13"/>
    </row>
    <row r="148" spans="1:9">
      <c r="A148" s="1"/>
      <c r="B148" s="1"/>
      <c r="C148" s="1"/>
      <c r="D148" s="1"/>
      <c r="E148" s="1"/>
      <c r="F148" s="1"/>
      <c r="H148" s="13"/>
      <c r="I148" s="13"/>
    </row>
    <row r="149" spans="1:9">
      <c r="A149" s="1"/>
      <c r="B149" s="1"/>
      <c r="C149" s="1"/>
      <c r="D149" s="1"/>
      <c r="E149" s="1"/>
      <c r="F149" s="1"/>
      <c r="H149" s="13"/>
      <c r="I149" s="13"/>
    </row>
    <row r="150" spans="1:9">
      <c r="A150" s="1"/>
      <c r="B150" s="1"/>
      <c r="C150" s="1"/>
      <c r="D150" s="1"/>
      <c r="E150" s="1"/>
      <c r="F150" s="1"/>
      <c r="H150" s="13"/>
      <c r="I150" s="13"/>
    </row>
    <row r="151" spans="1:9">
      <c r="A151" s="1"/>
      <c r="B151" s="1"/>
      <c r="C151" s="1"/>
      <c r="D151" s="1"/>
      <c r="E151" s="1"/>
      <c r="F151" s="1"/>
      <c r="H151" s="13"/>
      <c r="I151" s="13"/>
    </row>
    <row r="152" spans="1:9">
      <c r="A152" s="1"/>
      <c r="B152" s="1"/>
      <c r="C152" s="1"/>
      <c r="D152" s="1"/>
      <c r="E152" s="1"/>
      <c r="F152" s="1"/>
      <c r="H152" s="13"/>
      <c r="I152" s="13"/>
    </row>
    <row r="153" spans="1:9">
      <c r="A153" s="1"/>
      <c r="B153" s="1"/>
      <c r="C153" s="1"/>
      <c r="D153" s="1"/>
      <c r="E153" s="1"/>
      <c r="F153" s="1"/>
    </row>
    <row r="154" spans="1:9">
      <c r="A154" s="1"/>
      <c r="B154" s="1"/>
      <c r="C154" s="1"/>
      <c r="D154" s="1"/>
      <c r="E154" s="1"/>
      <c r="F154" s="1"/>
    </row>
  </sheetData>
  <mergeCells count="7">
    <mergeCell ref="A74:F74"/>
    <mergeCell ref="A5:I5"/>
    <mergeCell ref="G10:I10"/>
    <mergeCell ref="A11:F12"/>
    <mergeCell ref="G11:G12"/>
    <mergeCell ref="H11:I11"/>
    <mergeCell ref="A13:F13"/>
  </mergeCells>
  <pageMargins left="0.7" right="0.7" top="0.75" bottom="0.75" header="0.3" footer="0.3"/>
  <pageSetup paperSize="9" scale="70" orientation="portrait" horizontalDpi="200" verticalDpi="200" r:id="rId1"/>
  <rowBreaks count="1" manualBreakCount="1">
    <brk id="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5:M95"/>
  <sheetViews>
    <sheetView tabSelected="1" view="pageBreakPreview" zoomScale="90" zoomScaleNormal="70" zoomScaleSheetLayoutView="90" workbookViewId="0">
      <selection activeCell="B94" sqref="B94"/>
    </sheetView>
  </sheetViews>
  <sheetFormatPr defaultRowHeight="15"/>
  <cols>
    <col min="7" max="7" width="9.140625" style="35"/>
    <col min="8" max="8" width="13.5703125" customWidth="1"/>
    <col min="9" max="9" width="14" customWidth="1"/>
    <col min="10" max="10" width="12.140625" customWidth="1"/>
  </cols>
  <sheetData>
    <row r="5" spans="1:10">
      <c r="A5" s="1"/>
      <c r="B5" s="1"/>
      <c r="C5" s="1"/>
      <c r="D5" s="1"/>
      <c r="E5" s="1"/>
      <c r="F5" s="1"/>
      <c r="G5" s="2"/>
      <c r="H5" s="1"/>
      <c r="I5" s="1"/>
    </row>
    <row r="6" spans="1:10">
      <c r="A6" s="52" t="s">
        <v>65</v>
      </c>
      <c r="B6" s="52"/>
      <c r="C6" s="52"/>
      <c r="D6" s="52"/>
      <c r="E6" s="52"/>
      <c r="F6" s="52"/>
      <c r="G6" s="52"/>
      <c r="H6" s="52"/>
      <c r="I6" s="52"/>
    </row>
    <row r="7" spans="1:10">
      <c r="A7" s="1"/>
      <c r="B7" s="1"/>
      <c r="C7" s="1"/>
      <c r="D7" s="1"/>
      <c r="E7" s="1"/>
      <c r="F7" s="1"/>
      <c r="G7" s="2"/>
      <c r="H7" s="1"/>
      <c r="I7" s="1"/>
    </row>
    <row r="8" spans="1:10">
      <c r="A8" s="1"/>
      <c r="B8" s="1"/>
      <c r="C8" s="1"/>
      <c r="D8" s="1"/>
      <c r="E8" s="1"/>
      <c r="F8" s="1"/>
      <c r="G8" s="2"/>
      <c r="H8" s="1"/>
      <c r="I8" s="1"/>
    </row>
    <row r="9" spans="1:10">
      <c r="A9" s="1" t="s">
        <v>66</v>
      </c>
      <c r="B9" s="1"/>
      <c r="C9" s="1"/>
      <c r="D9" s="1"/>
      <c r="E9" s="1"/>
      <c r="F9" s="1"/>
      <c r="G9" s="2"/>
      <c r="H9" s="1"/>
      <c r="I9" s="1"/>
    </row>
    <row r="10" spans="1:10">
      <c r="A10" s="1" t="s">
        <v>67</v>
      </c>
      <c r="B10" s="1"/>
      <c r="C10" s="1"/>
      <c r="D10" s="1"/>
      <c r="E10" s="1"/>
      <c r="F10" s="1"/>
      <c r="G10" s="2"/>
      <c r="H10" s="1"/>
      <c r="I10" s="1"/>
    </row>
    <row r="11" spans="1:10">
      <c r="A11" s="71" t="s">
        <v>115</v>
      </c>
      <c r="B11" s="71"/>
      <c r="C11" s="71"/>
      <c r="D11" s="71"/>
      <c r="E11" s="71"/>
      <c r="F11" s="71"/>
      <c r="G11" s="53" t="s">
        <v>2</v>
      </c>
      <c r="H11" s="53"/>
      <c r="I11" s="53"/>
    </row>
    <row r="12" spans="1:10">
      <c r="A12" s="54" t="s">
        <v>68</v>
      </c>
      <c r="B12" s="55"/>
      <c r="C12" s="55"/>
      <c r="D12" s="55"/>
      <c r="E12" s="55"/>
      <c r="F12" s="56"/>
      <c r="G12" s="60" t="s">
        <v>4</v>
      </c>
      <c r="H12" s="61" t="s">
        <v>69</v>
      </c>
      <c r="I12" s="61"/>
    </row>
    <row r="13" spans="1:10">
      <c r="A13" s="57"/>
      <c r="B13" s="58"/>
      <c r="C13" s="58"/>
      <c r="D13" s="58"/>
      <c r="E13" s="58"/>
      <c r="F13" s="59"/>
      <c r="G13" s="60"/>
      <c r="H13" s="36">
        <v>2015</v>
      </c>
      <c r="I13" s="36">
        <v>2014</v>
      </c>
    </row>
    <row r="14" spans="1:10">
      <c r="A14" s="62"/>
      <c r="B14" s="63"/>
      <c r="C14" s="63"/>
      <c r="D14" s="63"/>
      <c r="E14" s="63"/>
      <c r="F14" s="64"/>
      <c r="G14" s="4"/>
      <c r="H14" s="5"/>
      <c r="I14" s="5"/>
    </row>
    <row r="15" spans="1:10">
      <c r="A15" s="37" t="s">
        <v>70</v>
      </c>
      <c r="B15" s="7"/>
      <c r="C15" s="7"/>
      <c r="D15" s="7"/>
      <c r="E15" s="7"/>
      <c r="F15" s="8"/>
      <c r="G15" s="25"/>
      <c r="H15" s="9"/>
      <c r="I15" s="9"/>
    </row>
    <row r="16" spans="1:10">
      <c r="A16" s="37" t="s">
        <v>71</v>
      </c>
      <c r="B16" s="11"/>
      <c r="C16" s="11"/>
      <c r="D16" s="11"/>
      <c r="E16" s="11"/>
      <c r="F16" s="8"/>
      <c r="G16" s="25">
        <v>9</v>
      </c>
      <c r="H16" s="18">
        <v>41634.74</v>
      </c>
      <c r="I16" s="18">
        <f>53549.59+4093.29-8.75</f>
        <v>57634.13</v>
      </c>
      <c r="J16" s="26"/>
    </row>
    <row r="17" spans="1:10">
      <c r="A17" s="37" t="s">
        <v>72</v>
      </c>
      <c r="B17" s="7"/>
      <c r="C17" s="7"/>
      <c r="D17" s="7"/>
      <c r="E17" s="7"/>
      <c r="F17" s="8"/>
      <c r="G17" s="25">
        <v>9</v>
      </c>
      <c r="H17" s="26">
        <v>48718.83</v>
      </c>
      <c r="I17" s="26">
        <v>53859.75</v>
      </c>
      <c r="J17" s="26"/>
    </row>
    <row r="18" spans="1:10">
      <c r="A18" s="37"/>
      <c r="B18" s="7"/>
      <c r="C18" s="7"/>
      <c r="D18" s="7"/>
      <c r="E18" s="7"/>
      <c r="F18" s="8"/>
      <c r="G18" s="25"/>
      <c r="H18" s="26"/>
      <c r="I18" s="26"/>
      <c r="J18" s="26"/>
    </row>
    <row r="19" spans="1:10">
      <c r="A19" s="37" t="s">
        <v>73</v>
      </c>
      <c r="B19" s="7"/>
      <c r="C19" s="7"/>
      <c r="D19" s="7"/>
      <c r="E19" s="7"/>
      <c r="F19" s="8"/>
      <c r="G19" s="25"/>
      <c r="H19" s="26"/>
      <c r="I19" s="26"/>
      <c r="J19" s="26"/>
    </row>
    <row r="20" spans="1:10">
      <c r="A20" s="37" t="s">
        <v>74</v>
      </c>
      <c r="B20" s="7"/>
      <c r="C20" s="7"/>
      <c r="D20" s="7"/>
      <c r="E20" s="7"/>
      <c r="F20" s="8"/>
      <c r="G20" s="25">
        <v>10</v>
      </c>
      <c r="H20" s="26">
        <v>960111.24</v>
      </c>
      <c r="I20" s="26">
        <v>952660.39</v>
      </c>
      <c r="J20" s="26"/>
    </row>
    <row r="21" spans="1:10">
      <c r="A21" s="37" t="s">
        <v>75</v>
      </c>
      <c r="B21" s="7"/>
      <c r="C21" s="7"/>
      <c r="D21" s="7"/>
      <c r="E21" s="7"/>
      <c r="F21" s="8"/>
      <c r="G21" s="25">
        <v>10</v>
      </c>
      <c r="H21" s="26">
        <v>0</v>
      </c>
      <c r="I21" s="26">
        <v>153765.39000000001</v>
      </c>
      <c r="J21" s="26"/>
    </row>
    <row r="22" spans="1:10">
      <c r="A22" s="37" t="s">
        <v>76</v>
      </c>
      <c r="B22" s="7"/>
      <c r="C22" s="7"/>
      <c r="D22" s="7"/>
      <c r="E22" s="7"/>
      <c r="F22" s="8"/>
      <c r="G22" s="25">
        <v>10</v>
      </c>
      <c r="H22" s="26">
        <v>0</v>
      </c>
      <c r="I22" s="26">
        <v>0</v>
      </c>
      <c r="J22" s="26"/>
    </row>
    <row r="23" spans="1:10">
      <c r="A23" s="37" t="s">
        <v>113</v>
      </c>
      <c r="B23" s="7"/>
      <c r="C23" s="7"/>
      <c r="D23" s="7"/>
      <c r="E23" s="7"/>
      <c r="F23" s="8"/>
      <c r="G23" s="25">
        <v>10</v>
      </c>
      <c r="H23" s="26">
        <v>12967.16</v>
      </c>
      <c r="I23" s="26">
        <v>15963.49</v>
      </c>
      <c r="J23" s="26"/>
    </row>
    <row r="24" spans="1:10">
      <c r="A24" s="37" t="s">
        <v>117</v>
      </c>
      <c r="B24" s="7"/>
      <c r="C24" s="7"/>
      <c r="D24" s="7"/>
      <c r="E24" s="7"/>
      <c r="F24" s="8"/>
      <c r="G24" s="25">
        <v>10</v>
      </c>
      <c r="H24" s="26">
        <v>13441.2</v>
      </c>
      <c r="I24" s="26">
        <v>15686.2</v>
      </c>
      <c r="J24" s="26"/>
    </row>
    <row r="25" spans="1:10">
      <c r="A25" s="37" t="s">
        <v>118</v>
      </c>
      <c r="B25" s="7"/>
      <c r="C25" s="7"/>
      <c r="D25" s="7"/>
      <c r="E25" s="7"/>
      <c r="F25" s="8"/>
      <c r="G25" s="25">
        <v>10</v>
      </c>
      <c r="H25" s="26">
        <v>14565.87</v>
      </c>
      <c r="I25" s="26">
        <v>14620.53</v>
      </c>
      <c r="J25" s="26"/>
    </row>
    <row r="26" spans="1:10">
      <c r="A26" s="37" t="s">
        <v>110</v>
      </c>
      <c r="B26" s="7"/>
      <c r="C26" s="7"/>
      <c r="D26" s="7"/>
      <c r="E26" s="7"/>
      <c r="F26" s="8"/>
      <c r="G26" s="25">
        <v>10</v>
      </c>
      <c r="H26" s="26">
        <v>48591</v>
      </c>
      <c r="I26" s="26">
        <v>44392</v>
      </c>
      <c r="J26" s="26"/>
    </row>
    <row r="27" spans="1:10">
      <c r="A27" s="37" t="s">
        <v>111</v>
      </c>
      <c r="B27" s="7"/>
      <c r="C27" s="7"/>
      <c r="D27" s="7"/>
      <c r="E27" s="7"/>
      <c r="F27" s="8"/>
      <c r="G27" s="25">
        <v>10</v>
      </c>
      <c r="H27" s="26">
        <v>0</v>
      </c>
      <c r="I27" s="26">
        <v>0</v>
      </c>
      <c r="J27" s="26"/>
    </row>
    <row r="28" spans="1:10">
      <c r="A28" s="37" t="s">
        <v>77</v>
      </c>
      <c r="B28" s="7"/>
      <c r="C28" s="7"/>
      <c r="D28" s="7"/>
      <c r="E28" s="7"/>
      <c r="F28" s="8"/>
      <c r="G28" s="25">
        <v>10</v>
      </c>
      <c r="H28" s="26">
        <v>90619.5</v>
      </c>
      <c r="I28" s="26">
        <f>22970.02+7213.97+88033.73+8076.4</f>
        <v>126294.12</v>
      </c>
      <c r="J28" s="26"/>
    </row>
    <row r="29" spans="1:10">
      <c r="A29" s="37" t="s">
        <v>78</v>
      </c>
      <c r="B29" s="7"/>
      <c r="C29" s="7"/>
      <c r="D29" s="7"/>
      <c r="E29" s="7"/>
      <c r="F29" s="8"/>
      <c r="G29" s="25">
        <v>10</v>
      </c>
      <c r="H29" s="26">
        <f>175575.35+181031.85+152040.49+85624.59+3687.14+1507.62+3382.19</f>
        <v>602849.23</v>
      </c>
      <c r="I29" s="26">
        <f>181088.17+176269.16+144284.1+88471.7+4248.03+1396.91+1657.05</f>
        <v>597415.12000000011</v>
      </c>
      <c r="J29" s="26"/>
    </row>
    <row r="30" spans="1:10">
      <c r="A30" s="37" t="s">
        <v>79</v>
      </c>
      <c r="B30" s="7"/>
      <c r="C30" s="7"/>
      <c r="D30" s="7"/>
      <c r="E30" s="7"/>
      <c r="F30" s="8"/>
      <c r="G30" s="25">
        <v>10</v>
      </c>
      <c r="H30" s="26">
        <v>13706.28</v>
      </c>
      <c r="I30" s="26">
        <v>34819.51</v>
      </c>
      <c r="J30" s="26"/>
    </row>
    <row r="31" spans="1:10">
      <c r="A31" s="37" t="s">
        <v>80</v>
      </c>
      <c r="B31" s="7"/>
      <c r="C31" s="7"/>
      <c r="D31" s="7"/>
      <c r="E31" s="7"/>
      <c r="F31" s="8"/>
      <c r="G31" s="25">
        <v>10</v>
      </c>
      <c r="H31" s="26">
        <f>9229.87+5000+20949.51+196182.94</f>
        <v>231362.32</v>
      </c>
      <c r="I31" s="26">
        <f>45000+23177.91+77828.35+67654.03</f>
        <v>213660.29</v>
      </c>
      <c r="J31" s="26"/>
    </row>
    <row r="32" spans="1:10">
      <c r="A32" s="37"/>
      <c r="B32" s="7"/>
      <c r="C32" s="7"/>
      <c r="D32" s="7"/>
      <c r="E32" s="7"/>
      <c r="F32" s="8"/>
      <c r="G32" s="25"/>
      <c r="H32" s="26"/>
      <c r="I32" s="26"/>
      <c r="J32" s="26"/>
    </row>
    <row r="33" spans="1:10">
      <c r="A33" s="37" t="s">
        <v>81</v>
      </c>
      <c r="B33" s="7"/>
      <c r="C33" s="7"/>
      <c r="D33" s="7"/>
      <c r="E33" s="7"/>
      <c r="F33" s="8"/>
      <c r="G33" s="25"/>
      <c r="H33" s="26">
        <v>0</v>
      </c>
      <c r="I33" s="26">
        <v>0</v>
      </c>
      <c r="J33" s="26"/>
    </row>
    <row r="34" spans="1:10">
      <c r="A34" s="37"/>
      <c r="B34" s="7"/>
      <c r="C34" s="7"/>
      <c r="D34" s="7"/>
      <c r="E34" s="7"/>
      <c r="F34" s="8"/>
      <c r="G34" s="25"/>
      <c r="H34" s="26"/>
      <c r="I34" s="26"/>
      <c r="J34" s="26"/>
    </row>
    <row r="35" spans="1:10">
      <c r="A35" s="37" t="s">
        <v>82</v>
      </c>
      <c r="B35" s="7"/>
      <c r="C35" s="7"/>
      <c r="D35" s="7"/>
      <c r="E35" s="7"/>
      <c r="F35" s="8"/>
      <c r="G35" s="25"/>
      <c r="H35" s="26">
        <v>0</v>
      </c>
      <c r="I35" s="26">
        <v>0</v>
      </c>
      <c r="J35" s="26"/>
    </row>
    <row r="36" spans="1:10">
      <c r="A36" s="37"/>
      <c r="B36" s="7"/>
      <c r="C36" s="7"/>
      <c r="D36" s="7"/>
      <c r="E36" s="7"/>
      <c r="F36" s="8"/>
      <c r="G36" s="25"/>
      <c r="H36" s="26"/>
      <c r="I36" s="26"/>
      <c r="J36" s="26"/>
    </row>
    <row r="37" spans="1:10">
      <c r="A37" s="37" t="s">
        <v>83</v>
      </c>
      <c r="B37" s="7"/>
      <c r="C37" s="7"/>
      <c r="D37" s="7"/>
      <c r="E37" s="7"/>
      <c r="F37" s="8"/>
      <c r="G37" s="25">
        <v>8</v>
      </c>
      <c r="H37" s="26">
        <v>-24713.69</v>
      </c>
      <c r="I37" s="26">
        <v>-36438.370000000003</v>
      </c>
      <c r="J37" s="26"/>
    </row>
    <row r="38" spans="1:10">
      <c r="A38" s="37"/>
      <c r="B38" s="7"/>
      <c r="C38" s="7"/>
      <c r="D38" s="7"/>
      <c r="E38" s="7"/>
      <c r="F38" s="8"/>
      <c r="G38" s="25"/>
      <c r="H38" s="26"/>
      <c r="I38" s="26"/>
      <c r="J38" s="26"/>
    </row>
    <row r="39" spans="1:10">
      <c r="A39" s="37" t="s">
        <v>84</v>
      </c>
      <c r="B39" s="7"/>
      <c r="C39" s="7"/>
      <c r="D39" s="7"/>
      <c r="E39" s="7"/>
      <c r="F39" s="8"/>
      <c r="G39" s="25"/>
      <c r="H39" s="26"/>
      <c r="I39" s="26"/>
      <c r="J39" s="26"/>
    </row>
    <row r="40" spans="1:10">
      <c r="A40" s="37" t="s">
        <v>85</v>
      </c>
      <c r="B40" s="7"/>
      <c r="C40" s="7"/>
      <c r="D40" s="7"/>
      <c r="E40" s="7"/>
      <c r="F40" s="8"/>
      <c r="G40" s="25">
        <v>14</v>
      </c>
      <c r="H40" s="26">
        <f>-26941.3-20750.81-5239.5</f>
        <v>-52931.61</v>
      </c>
      <c r="I40" s="26">
        <f>-27738.46-23449.61-5610.65</f>
        <v>-56798.720000000001</v>
      </c>
      <c r="J40" s="26"/>
    </row>
    <row r="41" spans="1:10">
      <c r="A41" s="37" t="s">
        <v>86</v>
      </c>
      <c r="B41" s="7"/>
      <c r="C41" s="7"/>
      <c r="D41" s="7"/>
      <c r="E41" s="7"/>
      <c r="F41" s="8"/>
      <c r="G41" s="25">
        <v>14</v>
      </c>
      <c r="H41" s="26">
        <v>-50254.95</v>
      </c>
      <c r="I41" s="26">
        <v>-27214.58</v>
      </c>
      <c r="J41" s="26"/>
    </row>
    <row r="42" spans="1:10">
      <c r="A42" s="37" t="s">
        <v>87</v>
      </c>
      <c r="B42" s="7"/>
      <c r="C42" s="7"/>
      <c r="D42" s="7"/>
      <c r="E42" s="7"/>
      <c r="F42" s="8"/>
      <c r="G42" s="25">
        <v>14</v>
      </c>
      <c r="H42" s="26">
        <v>-29687.77</v>
      </c>
      <c r="I42" s="26">
        <v>-18408.04</v>
      </c>
      <c r="J42" s="26"/>
    </row>
    <row r="43" spans="1:10">
      <c r="A43" s="37" t="s">
        <v>88</v>
      </c>
      <c r="B43" s="7"/>
      <c r="C43" s="7"/>
      <c r="D43" s="7"/>
      <c r="E43" s="7"/>
      <c r="F43" s="8"/>
      <c r="G43" s="25">
        <v>14</v>
      </c>
      <c r="H43" s="26">
        <v>-488459.72</v>
      </c>
      <c r="I43" s="26">
        <f>-84499.75-98.88-2774.42-33215.46-1772.97-395.6-5320.56-27059.19-30849.94-23579.02-3429.38-6775.96-364.73-57-316-10387-23495.6-85808.64-3802.26-15255.54-12602.84-9846.09-5063.37-5454.33-402.49-3358.51-398.74-666.79-397.51-348.58-885.87-7798.64</f>
        <v>-406481.66000000009</v>
      </c>
      <c r="J43" s="26"/>
    </row>
    <row r="44" spans="1:10">
      <c r="A44" s="37"/>
      <c r="B44" s="7"/>
      <c r="C44" s="7"/>
      <c r="D44" s="7"/>
      <c r="E44" s="7"/>
      <c r="F44" s="8"/>
      <c r="G44" s="25"/>
      <c r="H44" s="26"/>
      <c r="I44" s="26"/>
      <c r="J44" s="26"/>
    </row>
    <row r="45" spans="1:10">
      <c r="A45" s="37" t="s">
        <v>89</v>
      </c>
      <c r="B45" s="7"/>
      <c r="C45" s="7"/>
      <c r="D45" s="7"/>
      <c r="E45" s="7"/>
      <c r="F45" s="8"/>
      <c r="G45" s="25"/>
      <c r="H45" s="26"/>
      <c r="I45" s="26"/>
      <c r="J45" s="26"/>
    </row>
    <row r="46" spans="1:10">
      <c r="A46" s="37" t="s">
        <v>90</v>
      </c>
      <c r="B46" s="7"/>
      <c r="C46" s="7"/>
      <c r="D46" s="7"/>
      <c r="E46" s="7"/>
      <c r="F46" s="8"/>
      <c r="G46" s="25">
        <v>12</v>
      </c>
      <c r="H46" s="26">
        <v>-1203129.31</v>
      </c>
      <c r="I46" s="26">
        <f>-995648.31-174543.14-1076-3683.7-83978.05-5068.72</f>
        <v>-1263997.9200000002</v>
      </c>
      <c r="J46" s="26"/>
    </row>
    <row r="47" spans="1:10">
      <c r="A47" s="37" t="s">
        <v>91</v>
      </c>
      <c r="B47" s="7"/>
      <c r="C47" s="7"/>
      <c r="D47" s="7"/>
      <c r="E47" s="7"/>
      <c r="F47" s="8"/>
      <c r="G47" s="25">
        <v>12</v>
      </c>
      <c r="H47" s="26">
        <v>-226345.26</v>
      </c>
      <c r="I47" s="26">
        <v>-237549.48</v>
      </c>
      <c r="J47" s="26"/>
    </row>
    <row r="48" spans="1:10">
      <c r="A48" s="37" t="s">
        <v>92</v>
      </c>
      <c r="B48" s="7"/>
      <c r="C48" s="7"/>
      <c r="D48" s="7"/>
      <c r="E48" s="7"/>
      <c r="F48" s="8"/>
      <c r="G48" s="25">
        <v>12</v>
      </c>
      <c r="H48" s="26">
        <f>-7325-4465.01-30.87</f>
        <v>-11820.880000000001</v>
      </c>
      <c r="I48" s="26">
        <f>-8658.33-4635.14-29.07</f>
        <v>-13322.54</v>
      </c>
      <c r="J48" s="26"/>
    </row>
    <row r="49" spans="1:10">
      <c r="A49" s="37"/>
      <c r="B49" s="7"/>
      <c r="C49" s="7"/>
      <c r="D49" s="7"/>
      <c r="E49" s="7"/>
      <c r="F49" s="8"/>
      <c r="G49" s="25"/>
      <c r="H49" s="26"/>
      <c r="I49" s="26"/>
      <c r="J49" s="26"/>
    </row>
    <row r="50" spans="1:10">
      <c r="A50" s="37" t="s">
        <v>93</v>
      </c>
      <c r="B50" s="7"/>
      <c r="C50" s="7"/>
      <c r="D50" s="7"/>
      <c r="E50" s="7"/>
      <c r="F50" s="8"/>
      <c r="G50" s="25"/>
      <c r="H50" s="26">
        <v>0</v>
      </c>
      <c r="I50" s="26">
        <v>0</v>
      </c>
      <c r="J50" s="26"/>
    </row>
    <row r="51" spans="1:10">
      <c r="A51" s="37" t="s">
        <v>94</v>
      </c>
      <c r="B51" s="7"/>
      <c r="C51" s="7"/>
      <c r="D51" s="7"/>
      <c r="E51" s="7"/>
      <c r="F51" s="8"/>
      <c r="G51" s="25"/>
      <c r="H51" s="26">
        <v>0</v>
      </c>
      <c r="I51" s="26">
        <v>0</v>
      </c>
      <c r="J51" s="26"/>
    </row>
    <row r="52" spans="1:10">
      <c r="A52" s="37" t="s">
        <v>95</v>
      </c>
      <c r="B52" s="7"/>
      <c r="C52" s="7"/>
      <c r="D52" s="7"/>
      <c r="E52" s="7"/>
      <c r="F52" s="8"/>
      <c r="G52" s="25"/>
      <c r="H52" s="26">
        <v>0</v>
      </c>
      <c r="I52" s="26">
        <v>0</v>
      </c>
      <c r="J52" s="26"/>
    </row>
    <row r="53" spans="1:10">
      <c r="A53" s="37" t="s">
        <v>96</v>
      </c>
      <c r="B53" s="7"/>
      <c r="C53" s="7"/>
      <c r="D53" s="7"/>
      <c r="E53" s="7"/>
      <c r="F53" s="8"/>
      <c r="G53" s="25"/>
      <c r="H53" s="26">
        <v>0</v>
      </c>
      <c r="I53" s="26">
        <v>0</v>
      </c>
      <c r="J53" s="26"/>
    </row>
    <row r="54" spans="1:10">
      <c r="A54" s="37" t="s">
        <v>97</v>
      </c>
      <c r="B54" s="7"/>
      <c r="C54" s="7"/>
      <c r="D54" s="7"/>
      <c r="E54" s="7"/>
      <c r="F54" s="8"/>
      <c r="G54" s="25"/>
      <c r="H54" s="26">
        <v>0</v>
      </c>
      <c r="I54" s="26">
        <v>0</v>
      </c>
      <c r="J54" s="26"/>
    </row>
    <row r="55" spans="1:10">
      <c r="A55" s="37"/>
      <c r="B55" s="7"/>
      <c r="C55" s="7"/>
      <c r="D55" s="7"/>
      <c r="E55" s="7"/>
      <c r="F55" s="8"/>
      <c r="G55" s="25"/>
      <c r="H55" s="26"/>
      <c r="I55" s="26"/>
      <c r="J55" s="26"/>
    </row>
    <row r="56" spans="1:10">
      <c r="A56" s="37" t="s">
        <v>98</v>
      </c>
      <c r="B56" s="7"/>
      <c r="C56" s="7"/>
      <c r="D56" s="7"/>
      <c r="E56" s="7"/>
      <c r="F56" s="8"/>
      <c r="G56" s="25"/>
      <c r="H56" s="26">
        <v>226.03</v>
      </c>
      <c r="I56" s="26">
        <f>-639.37+2152.53</f>
        <v>1513.1600000000003</v>
      </c>
      <c r="J56" s="26"/>
    </row>
    <row r="57" spans="1:10">
      <c r="A57" s="37"/>
      <c r="B57" s="7"/>
      <c r="C57" s="7"/>
      <c r="D57" s="7"/>
      <c r="E57" s="7"/>
      <c r="F57" s="8"/>
      <c r="G57" s="25"/>
      <c r="H57" s="26"/>
      <c r="I57" s="26"/>
      <c r="J57" s="26"/>
    </row>
    <row r="58" spans="1:10">
      <c r="A58" s="37" t="s">
        <v>99</v>
      </c>
      <c r="B58" s="7"/>
      <c r="C58" s="7"/>
      <c r="D58" s="7"/>
      <c r="E58" s="7"/>
      <c r="F58" s="8"/>
      <c r="G58" s="25" t="s">
        <v>100</v>
      </c>
      <c r="H58" s="26">
        <v>219352.14</v>
      </c>
      <c r="I58" s="26">
        <v>106501.24</v>
      </c>
      <c r="J58" s="26"/>
    </row>
    <row r="59" spans="1:10">
      <c r="A59" s="37"/>
      <c r="B59" s="7"/>
      <c r="C59" s="7"/>
      <c r="D59" s="7"/>
      <c r="E59" s="7"/>
      <c r="F59" s="8"/>
      <c r="G59" s="25"/>
      <c r="H59" s="26"/>
      <c r="I59" s="26"/>
      <c r="J59" s="26"/>
    </row>
    <row r="60" spans="1:10">
      <c r="A60" s="37" t="s">
        <v>101</v>
      </c>
      <c r="B60" s="7"/>
      <c r="C60" s="7"/>
      <c r="D60" s="7"/>
      <c r="E60" s="7"/>
      <c r="F60" s="8"/>
      <c r="G60" s="25">
        <v>14</v>
      </c>
      <c r="H60" s="26">
        <v>-293609.65999999997</v>
      </c>
      <c r="I60" s="26">
        <v>-233256.21</v>
      </c>
      <c r="J60" s="26"/>
    </row>
    <row r="61" spans="1:10">
      <c r="A61" s="37"/>
      <c r="B61" s="7"/>
      <c r="C61" s="7"/>
      <c r="D61" s="7"/>
      <c r="E61" s="7"/>
      <c r="F61" s="8"/>
      <c r="G61" s="25"/>
      <c r="H61" s="26"/>
      <c r="I61" s="26"/>
      <c r="J61" s="26"/>
    </row>
    <row r="62" spans="1:10">
      <c r="A62" s="65" t="s">
        <v>102</v>
      </c>
      <c r="B62" s="66"/>
      <c r="C62" s="66"/>
      <c r="D62" s="66"/>
      <c r="E62" s="66"/>
      <c r="F62" s="67"/>
      <c r="G62" s="25"/>
      <c r="H62" s="38">
        <f>SUM(H16:H61)</f>
        <v>-82807.30999999991</v>
      </c>
      <c r="I62" s="38">
        <f>SUM(I16:I61)</f>
        <v>95317.799999999203</v>
      </c>
      <c r="J62" s="26"/>
    </row>
    <row r="63" spans="1:10">
      <c r="A63" s="37"/>
      <c r="B63" s="7"/>
      <c r="C63" s="7"/>
      <c r="D63" s="7"/>
      <c r="E63" s="7"/>
      <c r="F63" s="8"/>
      <c r="G63" s="25"/>
      <c r="H63" s="39"/>
      <c r="I63" s="39"/>
      <c r="J63" s="26"/>
    </row>
    <row r="64" spans="1:10">
      <c r="A64" s="37" t="s">
        <v>103</v>
      </c>
      <c r="B64" s="7"/>
      <c r="C64" s="7"/>
      <c r="D64" s="7"/>
      <c r="E64" s="7"/>
      <c r="F64" s="8"/>
      <c r="G64" s="25"/>
      <c r="H64" s="26">
        <v>-70780</v>
      </c>
      <c r="I64" s="26">
        <v>-73872</v>
      </c>
      <c r="J64" s="26"/>
    </row>
    <row r="65" spans="1:10">
      <c r="A65" s="37"/>
      <c r="B65" s="7"/>
      <c r="C65" s="7"/>
      <c r="D65" s="7"/>
      <c r="E65" s="7"/>
      <c r="F65" s="8"/>
      <c r="G65" s="25"/>
      <c r="H65" s="26"/>
      <c r="I65" s="26"/>
      <c r="J65" s="26"/>
    </row>
    <row r="66" spans="1:10">
      <c r="A66" s="68" t="s">
        <v>104</v>
      </c>
      <c r="B66" s="69"/>
      <c r="C66" s="69"/>
      <c r="D66" s="69"/>
      <c r="E66" s="69"/>
      <c r="F66" s="70"/>
      <c r="G66" s="25"/>
      <c r="H66" s="38">
        <f>+H62+H64</f>
        <v>-153587.30999999991</v>
      </c>
      <c r="I66" s="38">
        <f>+I62+I64</f>
        <v>21445.799999999203</v>
      </c>
      <c r="J66" s="26"/>
    </row>
    <row r="67" spans="1:10">
      <c r="A67" s="37"/>
      <c r="B67" s="7"/>
      <c r="C67" s="7"/>
      <c r="D67" s="7"/>
      <c r="E67" s="7"/>
      <c r="F67" s="8"/>
      <c r="G67" s="25"/>
      <c r="H67" s="26"/>
      <c r="I67" s="26"/>
      <c r="J67" s="26"/>
    </row>
    <row r="68" spans="1:10">
      <c r="A68" s="37" t="s">
        <v>105</v>
      </c>
      <c r="B68" s="7"/>
      <c r="C68" s="7"/>
      <c r="D68" s="7"/>
      <c r="E68" s="7"/>
      <c r="F68" s="8"/>
      <c r="G68" s="25" t="s">
        <v>100</v>
      </c>
      <c r="H68" s="26">
        <v>7478.22</v>
      </c>
      <c r="I68" s="26">
        <v>3826.46</v>
      </c>
      <c r="J68" s="26"/>
    </row>
    <row r="69" spans="1:10">
      <c r="A69" s="37" t="s">
        <v>106</v>
      </c>
      <c r="B69" s="7"/>
      <c r="C69" s="7"/>
      <c r="D69" s="7"/>
      <c r="E69" s="7"/>
      <c r="F69" s="8"/>
      <c r="G69" s="25" t="s">
        <v>107</v>
      </c>
      <c r="H69" s="26">
        <v>-13313.89</v>
      </c>
      <c r="I69" s="26">
        <v>-16221.43</v>
      </c>
      <c r="J69" s="26"/>
    </row>
    <row r="70" spans="1:10">
      <c r="A70" s="37"/>
      <c r="B70" s="7"/>
      <c r="C70" s="7"/>
      <c r="D70" s="7"/>
      <c r="E70" s="7"/>
      <c r="F70" s="8"/>
      <c r="G70" s="25"/>
      <c r="H70" s="26"/>
      <c r="I70" s="26"/>
      <c r="J70" s="26"/>
    </row>
    <row r="71" spans="1:10">
      <c r="A71" s="65" t="s">
        <v>108</v>
      </c>
      <c r="B71" s="66"/>
      <c r="C71" s="66"/>
      <c r="D71" s="66"/>
      <c r="E71" s="66"/>
      <c r="F71" s="67"/>
      <c r="G71" s="25"/>
      <c r="H71" s="38">
        <f>+H66+H68+H69</f>
        <v>-159422.97999999992</v>
      </c>
      <c r="I71" s="38">
        <f>+I66+I68+I69</f>
        <v>9050.8299999992014</v>
      </c>
      <c r="J71" s="26"/>
    </row>
    <row r="72" spans="1:10">
      <c r="A72" s="37"/>
      <c r="B72" s="7"/>
      <c r="C72" s="7"/>
      <c r="D72" s="7"/>
      <c r="E72" s="7"/>
      <c r="F72" s="8"/>
      <c r="G72" s="25"/>
      <c r="H72" s="26"/>
      <c r="I72" s="26"/>
      <c r="J72" s="26"/>
    </row>
    <row r="73" spans="1:10">
      <c r="A73" s="37" t="s">
        <v>109</v>
      </c>
      <c r="B73" s="7"/>
      <c r="C73" s="7"/>
      <c r="D73" s="7"/>
      <c r="E73" s="7"/>
      <c r="F73" s="8"/>
      <c r="G73" s="25"/>
      <c r="H73" s="26">
        <v>0</v>
      </c>
      <c r="I73" s="26">
        <v>0</v>
      </c>
      <c r="J73" s="26"/>
    </row>
    <row r="74" spans="1:10">
      <c r="A74" s="37"/>
      <c r="B74" s="7"/>
      <c r="C74" s="7"/>
      <c r="D74" s="7"/>
      <c r="E74" s="7"/>
      <c r="F74" s="8"/>
      <c r="G74" s="25"/>
      <c r="H74" s="26"/>
      <c r="I74" s="26"/>
      <c r="J74" s="26"/>
    </row>
    <row r="75" spans="1:10">
      <c r="A75" s="65" t="s">
        <v>49</v>
      </c>
      <c r="B75" s="66"/>
      <c r="C75" s="66"/>
      <c r="D75" s="66"/>
      <c r="E75" s="66"/>
      <c r="F75" s="67"/>
      <c r="G75" s="25"/>
      <c r="H75" s="38">
        <f>+H71+H73</f>
        <v>-159422.97999999992</v>
      </c>
      <c r="I75" s="38">
        <f>+I71+I73</f>
        <v>9050.8299999992014</v>
      </c>
      <c r="J75" s="26"/>
    </row>
    <row r="76" spans="1:10">
      <c r="A76" s="37"/>
      <c r="B76" s="7"/>
      <c r="C76" s="7"/>
      <c r="D76" s="7"/>
      <c r="E76" s="7"/>
      <c r="F76" s="8"/>
      <c r="G76" s="25"/>
      <c r="H76" s="26"/>
      <c r="I76" s="26"/>
      <c r="J76" s="26"/>
    </row>
    <row r="77" spans="1:10">
      <c r="A77" s="40"/>
      <c r="B77" s="41"/>
      <c r="C77" s="41"/>
      <c r="D77" s="41"/>
      <c r="E77" s="41"/>
      <c r="F77" s="42"/>
      <c r="G77" s="34"/>
      <c r="H77" s="29"/>
      <c r="I77" s="29"/>
      <c r="J77" s="26"/>
    </row>
    <row r="78" spans="1:10">
      <c r="A78" s="43"/>
      <c r="H78" s="13"/>
      <c r="I78" s="13"/>
      <c r="J78" s="49"/>
    </row>
    <row r="79" spans="1:10">
      <c r="A79" s="43"/>
      <c r="H79" s="13"/>
      <c r="I79" s="13"/>
    </row>
    <row r="80" spans="1:10">
      <c r="A80" s="43"/>
      <c r="H80" s="13"/>
      <c r="I80" s="13"/>
    </row>
    <row r="81" spans="1:9">
      <c r="A81" s="43"/>
      <c r="H81" s="13"/>
      <c r="I81" s="13"/>
    </row>
    <row r="82" spans="1:9">
      <c r="A82" s="43"/>
      <c r="H82" s="13"/>
      <c r="I82" s="13"/>
    </row>
    <row r="83" spans="1:9">
      <c r="A83" s="43"/>
      <c r="H83" s="13"/>
      <c r="I83" s="13"/>
    </row>
    <row r="84" spans="1:9">
      <c r="A84" s="43"/>
      <c r="H84" s="13"/>
      <c r="I84" s="13"/>
    </row>
    <row r="85" spans="1:9">
      <c r="A85" s="43"/>
      <c r="H85" s="13"/>
      <c r="I85" s="13"/>
    </row>
    <row r="86" spans="1:9">
      <c r="A86" s="43"/>
      <c r="H86" s="13"/>
      <c r="I86" s="13"/>
    </row>
    <row r="87" spans="1:9">
      <c r="A87" s="43"/>
      <c r="H87" s="13"/>
      <c r="I87" s="13"/>
    </row>
    <row r="88" spans="1:9">
      <c r="A88" s="43"/>
      <c r="H88" s="13"/>
      <c r="I88" s="13"/>
    </row>
    <row r="89" spans="1:9">
      <c r="A89" s="43"/>
      <c r="H89" s="13"/>
      <c r="I89" s="13"/>
    </row>
    <row r="90" spans="1:9">
      <c r="A90" s="43"/>
    </row>
    <row r="91" spans="1:9">
      <c r="A91" s="43"/>
    </row>
    <row r="92" spans="1:9">
      <c r="A92" s="43"/>
    </row>
    <row r="93" spans="1:9">
      <c r="A93" s="43"/>
    </row>
    <row r="94" spans="1:9">
      <c r="A94" s="43"/>
    </row>
    <row r="95" spans="1:9">
      <c r="A95" s="1"/>
    </row>
  </sheetData>
  <mergeCells count="11">
    <mergeCell ref="A62:F62"/>
    <mergeCell ref="A66:F66"/>
    <mergeCell ref="A71:F71"/>
    <mergeCell ref="A75:F75"/>
    <mergeCell ref="A6:I6"/>
    <mergeCell ref="G11:I11"/>
    <mergeCell ref="A12:F13"/>
    <mergeCell ref="G12:G13"/>
    <mergeCell ref="H12:I12"/>
    <mergeCell ref="A14:F14"/>
    <mergeCell ref="A11:F11"/>
  </mergeCells>
  <pageMargins left="0.7" right="0.7" top="0.75" bottom="0.75" header="0.3" footer="0.3"/>
  <pageSetup paperSize="9" scale="61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balanço</vt:lpstr>
      <vt:lpstr>dr</vt:lpstr>
      <vt:lpstr>balanço!Área_de_Impressão</vt:lpstr>
      <vt:lpstr>dr!Área_de_Impressão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2006-10-20T13:27:00Z</dcterms:created>
  <dcterms:modified xsi:type="dcterms:W3CDTF">2016-10-19T14:48:49Z</dcterms:modified>
</cp:coreProperties>
</file>