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balanço2018" sheetId="3" r:id="rId1"/>
    <sheet name="DR2018" sheetId="4" r:id="rId2"/>
  </sheets>
  <definedNames>
    <definedName name="_xlnm.Print_Area" localSheetId="0">balanço2018!$A$1:$I$125</definedName>
    <definedName name="_xlnm.Print_Area" localSheetId="1">'DR2018'!$A$1:$K$80</definedName>
  </definedNames>
  <calcPr calcId="162913"/>
</workbook>
</file>

<file path=xl/calcChain.xml><?xml version="1.0" encoding="utf-8"?>
<calcChain xmlns="http://schemas.openxmlformats.org/spreadsheetml/2006/main">
  <c r="H59" i="3" l="1"/>
  <c r="H46" i="3"/>
  <c r="H16" i="3"/>
  <c r="H65" i="3"/>
  <c r="H114" i="3"/>
  <c r="H112" i="3"/>
  <c r="H110" i="3"/>
  <c r="H101" i="3"/>
  <c r="H82" i="3"/>
  <c r="H61" i="3"/>
  <c r="H58" i="3"/>
  <c r="H35" i="3"/>
  <c r="H34" i="3"/>
  <c r="H30" i="3"/>
  <c r="H29" i="3"/>
  <c r="I112" i="3"/>
  <c r="I111" i="3"/>
  <c r="I101" i="3"/>
  <c r="I94" i="3"/>
  <c r="I96" i="3" s="1"/>
  <c r="I84" i="3"/>
  <c r="I82" i="3"/>
  <c r="I65" i="3"/>
  <c r="I61" i="3"/>
  <c r="I59" i="3"/>
  <c r="I58" i="3"/>
  <c r="I46" i="3"/>
  <c r="I35" i="3"/>
  <c r="I30" i="3"/>
  <c r="I29" i="3"/>
  <c r="I18" i="3"/>
  <c r="I16" i="3"/>
  <c r="H60" i="4"/>
  <c r="H53" i="4"/>
  <c r="H44" i="4"/>
  <c r="H42" i="4"/>
  <c r="H39" i="4"/>
  <c r="H36" i="4"/>
  <c r="H23" i="4"/>
  <c r="H24" i="4"/>
  <c r="H27" i="4"/>
  <c r="H26" i="4"/>
  <c r="I60" i="4"/>
  <c r="I44" i="4"/>
  <c r="I42" i="4"/>
  <c r="I38" i="4"/>
  <c r="I39" i="4" s="1"/>
  <c r="I37" i="4"/>
  <c r="I36" i="4"/>
  <c r="I27" i="4"/>
  <c r="I25" i="4"/>
  <c r="I24" i="4"/>
  <c r="I16" i="4"/>
  <c r="I38" i="3" l="1"/>
  <c r="I115" i="3"/>
  <c r="I116" i="3" s="1"/>
  <c r="I67" i="3"/>
  <c r="I87" i="3"/>
  <c r="I64" i="4"/>
  <c r="I68" i="4" s="1"/>
  <c r="I73" i="4" s="1"/>
  <c r="I77" i="4" s="1"/>
  <c r="H115" i="3"/>
  <c r="H96" i="3"/>
  <c r="H87" i="3"/>
  <c r="H67" i="3"/>
  <c r="H18" i="3"/>
  <c r="H38" i="3"/>
  <c r="I117" i="3" l="1"/>
  <c r="I69" i="3"/>
  <c r="I118" i="3"/>
  <c r="H69" i="3"/>
  <c r="H64" i="4"/>
  <c r="H68" i="4" s="1"/>
  <c r="H73" i="4" s="1"/>
  <c r="H77" i="4" s="1"/>
  <c r="H116" i="3"/>
  <c r="H117" i="3" l="1"/>
  <c r="H118" i="3" s="1"/>
</calcChain>
</file>

<file path=xl/sharedStrings.xml><?xml version="1.0" encoding="utf-8"?>
<sst xmlns="http://schemas.openxmlformats.org/spreadsheetml/2006/main" count="134" uniqueCount="121">
  <si>
    <t>BALANÇO</t>
  </si>
  <si>
    <t>ENTIDADE: ACAPO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</si>
  <si>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</si>
  <si>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</si>
  <si>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</si>
  <si>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</si>
  <si>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</si>
  <si>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</si>
  <si>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</si>
  <si>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</si>
  <si>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</si>
  <si>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</si>
  <si>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</si>
  <si>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</si>
  <si>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</si>
  <si>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</si>
  <si>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</si>
  <si>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</si>
  <si>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</si>
  <si>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</si>
  <si>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</si>
  <si>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</si>
  <si>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</si>
  <si>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</si>
  <si>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</si>
  <si>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</si>
  <si>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</si>
  <si>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</si>
  <si>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</si>
  <si>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</si>
  <si>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</si>
  <si>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</si>
  <si>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</si>
  <si>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</si>
  <si>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</si>
  <si>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</si>
  <si>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</si>
  <si>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</si>
  <si>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</si>
  <si>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</si>
  <si>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</si>
  <si>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</si>
  <si>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</si>
  <si>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</si>
  <si>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</si>
  <si>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</si>
  <si>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</si>
  <si>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</si>
  <si>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</si>
  <si>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</si>
  <si>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</si>
  <si>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</si>
  <si>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</si>
  <si>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</si>
  <si>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</si>
  <si>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</si>
  <si>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</si>
  <si>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</si>
  <si>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</si>
  <si>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</si>
  <si>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Credores por Acréscimos de Gastos</t>
  </si>
  <si>
    <t>Outros  Passivos Financeiros</t>
  </si>
  <si>
    <t>Total do Passivo</t>
  </si>
  <si>
    <t>Total dos Fundos Patrimoniais e do Passivo</t>
  </si>
  <si>
    <t>DEMONSTRAÇÃO DOS RESULTADOS POR NATUREZAS</t>
  </si>
  <si>
    <t>Entidade: ACAPO</t>
  </si>
  <si>
    <t>Demonstração dos Resultados por Naturezas</t>
  </si>
  <si>
    <t>RENDIMENTOS E GASTOS</t>
  </si>
  <si>
    <t>PERÍODOS</t>
  </si>
  <si>
    <t>Vendas e serviços prestados</t>
  </si>
  <si>
    <t xml:space="preserve">  - Vendas</t>
  </si>
  <si>
    <t xml:space="preserve">  - Prestação de serviços</t>
  </si>
  <si>
    <t>Subsídios, doações e legados à exploração</t>
  </si>
  <si>
    <t xml:space="preserve">  - Segurança Social Acordos Atípicos</t>
  </si>
  <si>
    <t xml:space="preserve">  - Subsidio Funcionamento - Norma XXX</t>
  </si>
  <si>
    <t xml:space="preserve">  - Seg. Social Subs. Extraordinários</t>
  </si>
  <si>
    <t xml:space="preserve">  - Outras Entidades Estado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</si>
  <si>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</si>
  <si>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</si>
  <si>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</si>
  <si>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</si>
  <si>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</si>
  <si>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</si>
  <si>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</si>
  <si>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</si>
  <si>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</si>
  <si>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</si>
  <si>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</si>
  <si>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</si>
  <si>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</si>
  <si>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</si>
  <si>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</si>
  <si>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</si>
  <si>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</si>
  <si>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</si>
  <si>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</si>
  <si>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Aumentos / reduções de justo valor</t>
  </si>
  <si>
    <t>Outros rendimentos e ganhos</t>
  </si>
  <si>
    <t>9, 14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</si>
  <si>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</si>
  <si>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</si>
  <si>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</si>
  <si>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</si>
  <si>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</si>
  <si>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Juros e gastos similares suportados</t>
  </si>
  <si>
    <t>11, 14</t>
  </si>
  <si>
    <t>Resultado antes de impostos</t>
  </si>
  <si>
    <t>Imposto sobre o rendimento do período</t>
  </si>
  <si>
    <t xml:space="preserve">  - Outras Tributações</t>
  </si>
  <si>
    <t xml:space="preserve">  - outros</t>
  </si>
  <si>
    <t xml:space="preserve">  - Investimentos em Subsidiárias</t>
  </si>
  <si>
    <t>Outros Instrumentos de Capital</t>
  </si>
  <si>
    <t xml:space="preserve">  - Formação Profissional</t>
  </si>
  <si>
    <t xml:space="preserve">  - Centro de Recursos (IAOQE,AC,APC)</t>
  </si>
  <si>
    <t xml:space="preserve"> - INR Projecto Desafia-te</t>
  </si>
  <si>
    <t xml:space="preserve"> - INR Projecto Formação de Dirigentes</t>
  </si>
  <si>
    <t xml:space="preserve"> - INR - Apoio ao Funcionamento</t>
  </si>
  <si>
    <t xml:space="preserve"> - Outros Rendimentos e Ganhos</t>
  </si>
  <si>
    <t>Período Findo em 31 de Dezembro de 2018</t>
  </si>
  <si>
    <t>Proveitos Jogos Santa Casa</t>
  </si>
  <si>
    <t>BALANÇO EM 31 DE DEZEMBRO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</si>
</sst>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15" fontId="4" fillId="0" borderId="5" xfId="0" applyNumberFormat="1" applyFont="1" applyBorder="1"/>
    <xf numFmtId="0" fontId="0" fillId="0" borderId="0" xfId="0" applyBorder="1" applyAlignment="1">
      <alignment horizontal="center"/>
    </xf>
    <xf numFmtId="4" fontId="5" fillId="0" borderId="8" xfId="0" applyNumberFormat="1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4" fontId="5" fillId="0" borderId="11" xfId="0" applyNumberFormat="1" applyFont="1" applyBorder="1"/>
    <xf numFmtId="0" fontId="1" fillId="0" borderId="9" xfId="0" applyFont="1" applyBorder="1"/>
    <xf numFmtId="0" fontId="2" fillId="0" borderId="0" xfId="0" applyFont="1" applyBorder="1"/>
    <xf numFmtId="0" fontId="2" fillId="0" borderId="9" xfId="0" applyFont="1" applyBorder="1"/>
    <xf numFmtId="4" fontId="0" fillId="0" borderId="0" xfId="0" applyNumberFormat="1"/>
    <xf numFmtId="4" fontId="5" fillId="2" borderId="5" xfId="0" applyNumberFormat="1" applyFont="1" applyFill="1" applyBorder="1"/>
    <xf numFmtId="0" fontId="1" fillId="0" borderId="9" xfId="0" applyFont="1" applyFill="1" applyBorder="1"/>
    <xf numFmtId="0" fontId="1" fillId="0" borderId="0" xfId="0" applyFont="1" applyBorder="1"/>
    <xf numFmtId="0" fontId="0" fillId="0" borderId="11" xfId="0" applyBorder="1" applyAlignment="1">
      <alignment horizontal="center"/>
    </xf>
    <xf numFmtId="4" fontId="5" fillId="0" borderId="9" xfId="0" applyNumberFormat="1" applyFont="1" applyBorder="1"/>
    <xf numFmtId="0" fontId="2" fillId="0" borderId="9" xfId="0" applyFont="1" applyFill="1" applyBorder="1"/>
    <xf numFmtId="4" fontId="0" fillId="0" borderId="0" xfId="0" applyNumberFormat="1" applyBorder="1"/>
    <xf numFmtId="0" fontId="0" fillId="0" borderId="11" xfId="0" applyBorder="1"/>
    <xf numFmtId="2" fontId="0" fillId="0" borderId="0" xfId="0" applyNumberFormat="1"/>
    <xf numFmtId="4" fontId="0" fillId="2" borderId="5" xfId="0" applyNumberFormat="1" applyFill="1" applyBorder="1"/>
    <xf numFmtId="4" fontId="0" fillId="2" borderId="13" xfId="0" applyNumberFormat="1" applyFill="1" applyBorder="1"/>
    <xf numFmtId="0" fontId="0" fillId="0" borderId="9" xfId="0" applyBorder="1" applyAlignment="1">
      <alignment horizontal="center"/>
    </xf>
    <xf numFmtId="4" fontId="0" fillId="0" borderId="9" xfId="0" applyNumberFormat="1" applyBorder="1"/>
    <xf numFmtId="4" fontId="0" fillId="0" borderId="11" xfId="0" applyNumberFormat="1" applyBorder="1"/>
    <xf numFmtId="0" fontId="7" fillId="0" borderId="9" xfId="0" applyFont="1" applyBorder="1"/>
    <xf numFmtId="4" fontId="0" fillId="0" borderId="6" xfId="0" applyNumberFormat="1" applyBorder="1"/>
    <xf numFmtId="4" fontId="0" fillId="0" borderId="14" xfId="0" applyNumberFormat="1" applyBorder="1"/>
    <xf numFmtId="0" fontId="0" fillId="0" borderId="0" xfId="0" quotePrefix="1"/>
    <xf numFmtId="0" fontId="2" fillId="0" borderId="6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8" fillId="0" borderId="9" xfId="0" applyFont="1" applyBorder="1"/>
    <xf numFmtId="4" fontId="0" fillId="3" borderId="12" xfId="0" applyNumberFormat="1" applyFill="1" applyBorder="1"/>
    <xf numFmtId="4" fontId="0" fillId="0" borderId="2" xfId="0" applyNumberFormat="1" applyBorder="1"/>
    <xf numFmtId="0" fontId="8" fillId="0" borderId="6" xfId="0" applyFont="1" applyBorder="1"/>
    <xf numFmtId="0" fontId="0" fillId="0" borderId="1" xfId="0" applyBorder="1"/>
    <xf numFmtId="0" fontId="0" fillId="0" borderId="7" xfId="0" applyBorder="1"/>
    <xf numFmtId="0" fontId="8" fillId="0" borderId="0" xfId="0" applyFont="1"/>
    <xf numFmtId="4" fontId="0" fillId="0" borderId="8" xfId="0" applyNumberFormat="1" applyBorder="1"/>
    <xf numFmtId="4" fontId="10" fillId="0" borderId="11" xfId="0" applyNumberFormat="1" applyFont="1" applyBorder="1"/>
    <xf numFmtId="2" fontId="0" fillId="0" borderId="11" xfId="0" applyNumberFormat="1" applyBorder="1"/>
    <xf numFmtId="4" fontId="5" fillId="0" borderId="14" xfId="0" applyNumberFormat="1" applyFont="1" applyBorder="1"/>
    <xf numFmtId="0" fontId="5" fillId="0" borderId="11" xfId="0" applyFont="1" applyBorder="1"/>
    <xf numFmtId="0" fontId="2" fillId="0" borderId="0" xfId="0" applyFont="1" applyAlignment="1">
      <alignment horizontal="center"/>
    </xf>
    <xf numFmtId="4" fontId="0" fillId="3" borderId="12" xfId="0" applyNumberFormat="1" applyFill="1" applyBorder="1" applyAlignment="1">
      <alignment vertical="center"/>
    </xf>
    <xf numFmtId="4" fontId="0" fillId="3" borderId="5" xfId="0" applyNumberFormat="1" applyFill="1" applyBorder="1" applyAlignment="1">
      <alignment vertical="center"/>
    </xf>
    <xf numFmtId="4" fontId="0" fillId="3" borderId="5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9" fillId="0" borderId="9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395287</xdr:colOff>
      <xdr:row>0</xdr:row>
      <xdr:rowOff>157163</xdr:rowOff>
    </xdr:from>
    <xdr:to>
      <xdr:col>3</xdr:col>
      <xdr:colOff>595312</xdr:colOff>
      <xdr:row>4</xdr:row>
      <xdr:rowOff>109538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" y="157163"/>
          <a:ext cx="202168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3</xdr:col>
      <xdr:colOff>209550</xdr:colOff>
      <xdr:row>4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1876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5"/>
  <sheetViews>
    <sheetView tabSelected="1" view="pageBreakPreview" zoomScale="80" zoomScaleNormal="100" zoomScaleSheetLayoutView="80" workbookViewId="0">
      <selection activeCell="J1" sqref="J1:J1048576"/>
    </sheetView>
  </sheetViews>
  <sheetFormatPr defaultRowHeight="15" x14ac:dyDescent="0.25"/>
  <cols>
    <col min="7" max="7" width="9.140625" style="34"/>
    <col min="8" max="8" width="15.28515625" customWidth="1"/>
    <col min="9" max="9" width="16.42578125" customWidth="1"/>
    <col min="10" max="10" width="11.5703125" bestFit="1" customWidth="1"/>
    <col min="11" max="11" width="13.42578125" customWidth="1"/>
    <col min="12" max="12" width="11.42578125" bestFit="1" customWidth="1"/>
    <col min="263" max="263" width="15.28515625" customWidth="1"/>
    <col min="264" max="264" width="16.42578125" customWidth="1"/>
    <col min="265" max="265" width="13.5703125" customWidth="1"/>
    <col min="266" max="266" width="11.5703125" bestFit="1" customWidth="1"/>
    <col min="267" max="267" width="13.42578125" customWidth="1"/>
    <col min="268" max="268" width="11.42578125" bestFit="1" customWidth="1"/>
    <col min="519" max="519" width="15.28515625" customWidth="1"/>
    <col min="520" max="520" width="16.42578125" customWidth="1"/>
    <col min="521" max="521" width="13.5703125" customWidth="1"/>
    <col min="522" max="522" width="11.5703125" bestFit="1" customWidth="1"/>
    <col min="523" max="523" width="13.42578125" customWidth="1"/>
    <col min="524" max="524" width="11.42578125" bestFit="1" customWidth="1"/>
    <col min="775" max="775" width="15.28515625" customWidth="1"/>
    <col min="776" max="776" width="16.42578125" customWidth="1"/>
    <col min="777" max="777" width="13.5703125" customWidth="1"/>
    <col min="778" max="778" width="11.5703125" bestFit="1" customWidth="1"/>
    <col min="779" max="779" width="13.42578125" customWidth="1"/>
    <col min="780" max="780" width="11.42578125" bestFit="1" customWidth="1"/>
    <col min="1031" max="1031" width="15.28515625" customWidth="1"/>
    <col min="1032" max="1032" width="16.42578125" customWidth="1"/>
    <col min="1033" max="1033" width="13.5703125" customWidth="1"/>
    <col min="1034" max="1034" width="11.5703125" bestFit="1" customWidth="1"/>
    <col min="1035" max="1035" width="13.42578125" customWidth="1"/>
    <col min="1036" max="1036" width="11.42578125" bestFit="1" customWidth="1"/>
    <col min="1287" max="1287" width="15.28515625" customWidth="1"/>
    <col min="1288" max="1288" width="16.42578125" customWidth="1"/>
    <col min="1289" max="1289" width="13.5703125" customWidth="1"/>
    <col min="1290" max="1290" width="11.5703125" bestFit="1" customWidth="1"/>
    <col min="1291" max="1291" width="13.42578125" customWidth="1"/>
    <col min="1292" max="1292" width="11.42578125" bestFit="1" customWidth="1"/>
    <col min="1543" max="1543" width="15.28515625" customWidth="1"/>
    <col min="1544" max="1544" width="16.42578125" customWidth="1"/>
    <col min="1545" max="1545" width="13.5703125" customWidth="1"/>
    <col min="1546" max="1546" width="11.5703125" bestFit="1" customWidth="1"/>
    <col min="1547" max="1547" width="13.42578125" customWidth="1"/>
    <col min="1548" max="1548" width="11.42578125" bestFit="1" customWidth="1"/>
    <col min="1799" max="1799" width="15.28515625" customWidth="1"/>
    <col min="1800" max="1800" width="16.42578125" customWidth="1"/>
    <col min="1801" max="1801" width="13.5703125" customWidth="1"/>
    <col min="1802" max="1802" width="11.5703125" bestFit="1" customWidth="1"/>
    <col min="1803" max="1803" width="13.42578125" customWidth="1"/>
    <col min="1804" max="1804" width="11.42578125" bestFit="1" customWidth="1"/>
    <col min="2055" max="2055" width="15.28515625" customWidth="1"/>
    <col min="2056" max="2056" width="16.42578125" customWidth="1"/>
    <col min="2057" max="2057" width="13.5703125" customWidth="1"/>
    <col min="2058" max="2058" width="11.5703125" bestFit="1" customWidth="1"/>
    <col min="2059" max="2059" width="13.42578125" customWidth="1"/>
    <col min="2060" max="2060" width="11.42578125" bestFit="1" customWidth="1"/>
    <col min="2311" max="2311" width="15.28515625" customWidth="1"/>
    <col min="2312" max="2312" width="16.42578125" customWidth="1"/>
    <col min="2313" max="2313" width="13.5703125" customWidth="1"/>
    <col min="2314" max="2314" width="11.5703125" bestFit="1" customWidth="1"/>
    <col min="2315" max="2315" width="13.42578125" customWidth="1"/>
    <col min="2316" max="2316" width="11.42578125" bestFit="1" customWidth="1"/>
    <col min="2567" max="2567" width="15.28515625" customWidth="1"/>
    <col min="2568" max="2568" width="16.42578125" customWidth="1"/>
    <col min="2569" max="2569" width="13.5703125" customWidth="1"/>
    <col min="2570" max="2570" width="11.5703125" bestFit="1" customWidth="1"/>
    <col min="2571" max="2571" width="13.42578125" customWidth="1"/>
    <col min="2572" max="2572" width="11.42578125" bestFit="1" customWidth="1"/>
    <col min="2823" max="2823" width="15.28515625" customWidth="1"/>
    <col min="2824" max="2824" width="16.42578125" customWidth="1"/>
    <col min="2825" max="2825" width="13.5703125" customWidth="1"/>
    <col min="2826" max="2826" width="11.5703125" bestFit="1" customWidth="1"/>
    <col min="2827" max="2827" width="13.42578125" customWidth="1"/>
    <col min="2828" max="2828" width="11.42578125" bestFit="1" customWidth="1"/>
    <col min="3079" max="3079" width="15.28515625" customWidth="1"/>
    <col min="3080" max="3080" width="16.42578125" customWidth="1"/>
    <col min="3081" max="3081" width="13.5703125" customWidth="1"/>
    <col min="3082" max="3082" width="11.5703125" bestFit="1" customWidth="1"/>
    <col min="3083" max="3083" width="13.42578125" customWidth="1"/>
    <col min="3084" max="3084" width="11.42578125" bestFit="1" customWidth="1"/>
    <col min="3335" max="3335" width="15.28515625" customWidth="1"/>
    <col min="3336" max="3336" width="16.42578125" customWidth="1"/>
    <col min="3337" max="3337" width="13.5703125" customWidth="1"/>
    <col min="3338" max="3338" width="11.5703125" bestFit="1" customWidth="1"/>
    <col min="3339" max="3339" width="13.42578125" customWidth="1"/>
    <col min="3340" max="3340" width="11.42578125" bestFit="1" customWidth="1"/>
    <col min="3591" max="3591" width="15.28515625" customWidth="1"/>
    <col min="3592" max="3592" width="16.42578125" customWidth="1"/>
    <col min="3593" max="3593" width="13.5703125" customWidth="1"/>
    <col min="3594" max="3594" width="11.5703125" bestFit="1" customWidth="1"/>
    <col min="3595" max="3595" width="13.42578125" customWidth="1"/>
    <col min="3596" max="3596" width="11.42578125" bestFit="1" customWidth="1"/>
    <col min="3847" max="3847" width="15.28515625" customWidth="1"/>
    <col min="3848" max="3848" width="16.42578125" customWidth="1"/>
    <col min="3849" max="3849" width="13.5703125" customWidth="1"/>
    <col min="3850" max="3850" width="11.5703125" bestFit="1" customWidth="1"/>
    <col min="3851" max="3851" width="13.42578125" customWidth="1"/>
    <col min="3852" max="3852" width="11.42578125" bestFit="1" customWidth="1"/>
    <col min="4103" max="4103" width="15.28515625" customWidth="1"/>
    <col min="4104" max="4104" width="16.42578125" customWidth="1"/>
    <col min="4105" max="4105" width="13.5703125" customWidth="1"/>
    <col min="4106" max="4106" width="11.5703125" bestFit="1" customWidth="1"/>
    <col min="4107" max="4107" width="13.42578125" customWidth="1"/>
    <col min="4108" max="4108" width="11.42578125" bestFit="1" customWidth="1"/>
    <col min="4359" max="4359" width="15.28515625" customWidth="1"/>
    <col min="4360" max="4360" width="16.42578125" customWidth="1"/>
    <col min="4361" max="4361" width="13.5703125" customWidth="1"/>
    <col min="4362" max="4362" width="11.5703125" bestFit="1" customWidth="1"/>
    <col min="4363" max="4363" width="13.42578125" customWidth="1"/>
    <col min="4364" max="4364" width="11.42578125" bestFit="1" customWidth="1"/>
    <col min="4615" max="4615" width="15.28515625" customWidth="1"/>
    <col min="4616" max="4616" width="16.42578125" customWidth="1"/>
    <col min="4617" max="4617" width="13.5703125" customWidth="1"/>
    <col min="4618" max="4618" width="11.5703125" bestFit="1" customWidth="1"/>
    <col min="4619" max="4619" width="13.42578125" customWidth="1"/>
    <col min="4620" max="4620" width="11.42578125" bestFit="1" customWidth="1"/>
    <col min="4871" max="4871" width="15.28515625" customWidth="1"/>
    <col min="4872" max="4872" width="16.42578125" customWidth="1"/>
    <col min="4873" max="4873" width="13.5703125" customWidth="1"/>
    <col min="4874" max="4874" width="11.5703125" bestFit="1" customWidth="1"/>
    <col min="4875" max="4875" width="13.42578125" customWidth="1"/>
    <col min="4876" max="4876" width="11.42578125" bestFit="1" customWidth="1"/>
    <col min="5127" max="5127" width="15.28515625" customWidth="1"/>
    <col min="5128" max="5128" width="16.42578125" customWidth="1"/>
    <col min="5129" max="5129" width="13.5703125" customWidth="1"/>
    <col min="5130" max="5130" width="11.5703125" bestFit="1" customWidth="1"/>
    <col min="5131" max="5131" width="13.42578125" customWidth="1"/>
    <col min="5132" max="5132" width="11.42578125" bestFit="1" customWidth="1"/>
    <col min="5383" max="5383" width="15.28515625" customWidth="1"/>
    <col min="5384" max="5384" width="16.42578125" customWidth="1"/>
    <col min="5385" max="5385" width="13.5703125" customWidth="1"/>
    <col min="5386" max="5386" width="11.5703125" bestFit="1" customWidth="1"/>
    <col min="5387" max="5387" width="13.42578125" customWidth="1"/>
    <col min="5388" max="5388" width="11.42578125" bestFit="1" customWidth="1"/>
    <col min="5639" max="5639" width="15.28515625" customWidth="1"/>
    <col min="5640" max="5640" width="16.42578125" customWidth="1"/>
    <col min="5641" max="5641" width="13.5703125" customWidth="1"/>
    <col min="5642" max="5642" width="11.5703125" bestFit="1" customWidth="1"/>
    <col min="5643" max="5643" width="13.42578125" customWidth="1"/>
    <col min="5644" max="5644" width="11.42578125" bestFit="1" customWidth="1"/>
    <col min="5895" max="5895" width="15.28515625" customWidth="1"/>
    <col min="5896" max="5896" width="16.42578125" customWidth="1"/>
    <col min="5897" max="5897" width="13.5703125" customWidth="1"/>
    <col min="5898" max="5898" width="11.5703125" bestFit="1" customWidth="1"/>
    <col min="5899" max="5899" width="13.42578125" customWidth="1"/>
    <col min="5900" max="5900" width="11.42578125" bestFit="1" customWidth="1"/>
    <col min="6151" max="6151" width="15.28515625" customWidth="1"/>
    <col min="6152" max="6152" width="16.42578125" customWidth="1"/>
    <col min="6153" max="6153" width="13.5703125" customWidth="1"/>
    <col min="6154" max="6154" width="11.5703125" bestFit="1" customWidth="1"/>
    <col min="6155" max="6155" width="13.42578125" customWidth="1"/>
    <col min="6156" max="6156" width="11.42578125" bestFit="1" customWidth="1"/>
    <col min="6407" max="6407" width="15.28515625" customWidth="1"/>
    <col min="6408" max="6408" width="16.42578125" customWidth="1"/>
    <col min="6409" max="6409" width="13.5703125" customWidth="1"/>
    <col min="6410" max="6410" width="11.5703125" bestFit="1" customWidth="1"/>
    <col min="6411" max="6411" width="13.42578125" customWidth="1"/>
    <col min="6412" max="6412" width="11.42578125" bestFit="1" customWidth="1"/>
    <col min="6663" max="6663" width="15.28515625" customWidth="1"/>
    <col min="6664" max="6664" width="16.42578125" customWidth="1"/>
    <col min="6665" max="6665" width="13.5703125" customWidth="1"/>
    <col min="6666" max="6666" width="11.5703125" bestFit="1" customWidth="1"/>
    <col min="6667" max="6667" width="13.42578125" customWidth="1"/>
    <col min="6668" max="6668" width="11.42578125" bestFit="1" customWidth="1"/>
    <col min="6919" max="6919" width="15.28515625" customWidth="1"/>
    <col min="6920" max="6920" width="16.42578125" customWidth="1"/>
    <col min="6921" max="6921" width="13.5703125" customWidth="1"/>
    <col min="6922" max="6922" width="11.5703125" bestFit="1" customWidth="1"/>
    <col min="6923" max="6923" width="13.42578125" customWidth="1"/>
    <col min="6924" max="6924" width="11.42578125" bestFit="1" customWidth="1"/>
    <col min="7175" max="7175" width="15.28515625" customWidth="1"/>
    <col min="7176" max="7176" width="16.42578125" customWidth="1"/>
    <col min="7177" max="7177" width="13.5703125" customWidth="1"/>
    <col min="7178" max="7178" width="11.5703125" bestFit="1" customWidth="1"/>
    <col min="7179" max="7179" width="13.42578125" customWidth="1"/>
    <col min="7180" max="7180" width="11.42578125" bestFit="1" customWidth="1"/>
    <col min="7431" max="7431" width="15.28515625" customWidth="1"/>
    <col min="7432" max="7432" width="16.42578125" customWidth="1"/>
    <col min="7433" max="7433" width="13.5703125" customWidth="1"/>
    <col min="7434" max="7434" width="11.5703125" bestFit="1" customWidth="1"/>
    <col min="7435" max="7435" width="13.42578125" customWidth="1"/>
    <col min="7436" max="7436" width="11.42578125" bestFit="1" customWidth="1"/>
    <col min="7687" max="7687" width="15.28515625" customWidth="1"/>
    <col min="7688" max="7688" width="16.42578125" customWidth="1"/>
    <col min="7689" max="7689" width="13.5703125" customWidth="1"/>
    <col min="7690" max="7690" width="11.5703125" bestFit="1" customWidth="1"/>
    <col min="7691" max="7691" width="13.42578125" customWidth="1"/>
    <col min="7692" max="7692" width="11.42578125" bestFit="1" customWidth="1"/>
    <col min="7943" max="7943" width="15.28515625" customWidth="1"/>
    <col min="7944" max="7944" width="16.42578125" customWidth="1"/>
    <col min="7945" max="7945" width="13.5703125" customWidth="1"/>
    <col min="7946" max="7946" width="11.5703125" bestFit="1" customWidth="1"/>
    <col min="7947" max="7947" width="13.42578125" customWidth="1"/>
    <col min="7948" max="7948" width="11.42578125" bestFit="1" customWidth="1"/>
    <col min="8199" max="8199" width="15.28515625" customWidth="1"/>
    <col min="8200" max="8200" width="16.42578125" customWidth="1"/>
    <col min="8201" max="8201" width="13.5703125" customWidth="1"/>
    <col min="8202" max="8202" width="11.5703125" bestFit="1" customWidth="1"/>
    <col min="8203" max="8203" width="13.42578125" customWidth="1"/>
    <col min="8204" max="8204" width="11.42578125" bestFit="1" customWidth="1"/>
    <col min="8455" max="8455" width="15.28515625" customWidth="1"/>
    <col min="8456" max="8456" width="16.42578125" customWidth="1"/>
    <col min="8457" max="8457" width="13.5703125" customWidth="1"/>
    <col min="8458" max="8458" width="11.5703125" bestFit="1" customWidth="1"/>
    <col min="8459" max="8459" width="13.42578125" customWidth="1"/>
    <col min="8460" max="8460" width="11.42578125" bestFit="1" customWidth="1"/>
    <col min="8711" max="8711" width="15.28515625" customWidth="1"/>
    <col min="8712" max="8712" width="16.42578125" customWidth="1"/>
    <col min="8713" max="8713" width="13.5703125" customWidth="1"/>
    <col min="8714" max="8714" width="11.5703125" bestFit="1" customWidth="1"/>
    <col min="8715" max="8715" width="13.42578125" customWidth="1"/>
    <col min="8716" max="8716" width="11.42578125" bestFit="1" customWidth="1"/>
    <col min="8967" max="8967" width="15.28515625" customWidth="1"/>
    <col min="8968" max="8968" width="16.42578125" customWidth="1"/>
    <col min="8969" max="8969" width="13.5703125" customWidth="1"/>
    <col min="8970" max="8970" width="11.5703125" bestFit="1" customWidth="1"/>
    <col min="8971" max="8971" width="13.42578125" customWidth="1"/>
    <col min="8972" max="8972" width="11.42578125" bestFit="1" customWidth="1"/>
    <col min="9223" max="9223" width="15.28515625" customWidth="1"/>
    <col min="9224" max="9224" width="16.42578125" customWidth="1"/>
    <col min="9225" max="9225" width="13.5703125" customWidth="1"/>
    <col min="9226" max="9226" width="11.5703125" bestFit="1" customWidth="1"/>
    <col min="9227" max="9227" width="13.42578125" customWidth="1"/>
    <col min="9228" max="9228" width="11.42578125" bestFit="1" customWidth="1"/>
    <col min="9479" max="9479" width="15.28515625" customWidth="1"/>
    <col min="9480" max="9480" width="16.42578125" customWidth="1"/>
    <col min="9481" max="9481" width="13.5703125" customWidth="1"/>
    <col min="9482" max="9482" width="11.5703125" bestFit="1" customWidth="1"/>
    <col min="9483" max="9483" width="13.42578125" customWidth="1"/>
    <col min="9484" max="9484" width="11.42578125" bestFit="1" customWidth="1"/>
    <col min="9735" max="9735" width="15.28515625" customWidth="1"/>
    <col min="9736" max="9736" width="16.42578125" customWidth="1"/>
    <col min="9737" max="9737" width="13.5703125" customWidth="1"/>
    <col min="9738" max="9738" width="11.5703125" bestFit="1" customWidth="1"/>
    <col min="9739" max="9739" width="13.42578125" customWidth="1"/>
    <col min="9740" max="9740" width="11.42578125" bestFit="1" customWidth="1"/>
    <col min="9991" max="9991" width="15.28515625" customWidth="1"/>
    <col min="9992" max="9992" width="16.42578125" customWidth="1"/>
    <col min="9993" max="9993" width="13.5703125" customWidth="1"/>
    <col min="9994" max="9994" width="11.5703125" bestFit="1" customWidth="1"/>
    <col min="9995" max="9995" width="13.42578125" customWidth="1"/>
    <col min="9996" max="9996" width="11.42578125" bestFit="1" customWidth="1"/>
    <col min="10247" max="10247" width="15.28515625" customWidth="1"/>
    <col min="10248" max="10248" width="16.42578125" customWidth="1"/>
    <col min="10249" max="10249" width="13.5703125" customWidth="1"/>
    <col min="10250" max="10250" width="11.5703125" bestFit="1" customWidth="1"/>
    <col min="10251" max="10251" width="13.42578125" customWidth="1"/>
    <col min="10252" max="10252" width="11.42578125" bestFit="1" customWidth="1"/>
    <col min="10503" max="10503" width="15.28515625" customWidth="1"/>
    <col min="10504" max="10504" width="16.42578125" customWidth="1"/>
    <col min="10505" max="10505" width="13.5703125" customWidth="1"/>
    <col min="10506" max="10506" width="11.5703125" bestFit="1" customWidth="1"/>
    <col min="10507" max="10507" width="13.42578125" customWidth="1"/>
    <col min="10508" max="10508" width="11.42578125" bestFit="1" customWidth="1"/>
    <col min="10759" max="10759" width="15.28515625" customWidth="1"/>
    <col min="10760" max="10760" width="16.42578125" customWidth="1"/>
    <col min="10761" max="10761" width="13.5703125" customWidth="1"/>
    <col min="10762" max="10762" width="11.5703125" bestFit="1" customWidth="1"/>
    <col min="10763" max="10763" width="13.42578125" customWidth="1"/>
    <col min="10764" max="10764" width="11.42578125" bestFit="1" customWidth="1"/>
    <col min="11015" max="11015" width="15.28515625" customWidth="1"/>
    <col min="11016" max="11016" width="16.42578125" customWidth="1"/>
    <col min="11017" max="11017" width="13.5703125" customWidth="1"/>
    <col min="11018" max="11018" width="11.5703125" bestFit="1" customWidth="1"/>
    <col min="11019" max="11019" width="13.42578125" customWidth="1"/>
    <col min="11020" max="11020" width="11.42578125" bestFit="1" customWidth="1"/>
    <col min="11271" max="11271" width="15.28515625" customWidth="1"/>
    <col min="11272" max="11272" width="16.42578125" customWidth="1"/>
    <col min="11273" max="11273" width="13.5703125" customWidth="1"/>
    <col min="11274" max="11274" width="11.5703125" bestFit="1" customWidth="1"/>
    <col min="11275" max="11275" width="13.42578125" customWidth="1"/>
    <col min="11276" max="11276" width="11.42578125" bestFit="1" customWidth="1"/>
    <col min="11527" max="11527" width="15.28515625" customWidth="1"/>
    <col min="11528" max="11528" width="16.42578125" customWidth="1"/>
    <col min="11529" max="11529" width="13.5703125" customWidth="1"/>
    <col min="11530" max="11530" width="11.5703125" bestFit="1" customWidth="1"/>
    <col min="11531" max="11531" width="13.42578125" customWidth="1"/>
    <col min="11532" max="11532" width="11.42578125" bestFit="1" customWidth="1"/>
    <col min="11783" max="11783" width="15.28515625" customWidth="1"/>
    <col min="11784" max="11784" width="16.42578125" customWidth="1"/>
    <col min="11785" max="11785" width="13.5703125" customWidth="1"/>
    <col min="11786" max="11786" width="11.5703125" bestFit="1" customWidth="1"/>
    <col min="11787" max="11787" width="13.42578125" customWidth="1"/>
    <col min="11788" max="11788" width="11.42578125" bestFit="1" customWidth="1"/>
    <col min="12039" max="12039" width="15.28515625" customWidth="1"/>
    <col min="12040" max="12040" width="16.42578125" customWidth="1"/>
    <col min="12041" max="12041" width="13.5703125" customWidth="1"/>
    <col min="12042" max="12042" width="11.5703125" bestFit="1" customWidth="1"/>
    <col min="12043" max="12043" width="13.42578125" customWidth="1"/>
    <col min="12044" max="12044" width="11.42578125" bestFit="1" customWidth="1"/>
    <col min="12295" max="12295" width="15.28515625" customWidth="1"/>
    <col min="12296" max="12296" width="16.42578125" customWidth="1"/>
    <col min="12297" max="12297" width="13.5703125" customWidth="1"/>
    <col min="12298" max="12298" width="11.5703125" bestFit="1" customWidth="1"/>
    <col min="12299" max="12299" width="13.42578125" customWidth="1"/>
    <col min="12300" max="12300" width="11.42578125" bestFit="1" customWidth="1"/>
    <col min="12551" max="12551" width="15.28515625" customWidth="1"/>
    <col min="12552" max="12552" width="16.42578125" customWidth="1"/>
    <col min="12553" max="12553" width="13.5703125" customWidth="1"/>
    <col min="12554" max="12554" width="11.5703125" bestFit="1" customWidth="1"/>
    <col min="12555" max="12555" width="13.42578125" customWidth="1"/>
    <col min="12556" max="12556" width="11.42578125" bestFit="1" customWidth="1"/>
    <col min="12807" max="12807" width="15.28515625" customWidth="1"/>
    <col min="12808" max="12808" width="16.42578125" customWidth="1"/>
    <col min="12809" max="12809" width="13.5703125" customWidth="1"/>
    <col min="12810" max="12810" width="11.5703125" bestFit="1" customWidth="1"/>
    <col min="12811" max="12811" width="13.42578125" customWidth="1"/>
    <col min="12812" max="12812" width="11.42578125" bestFit="1" customWidth="1"/>
    <col min="13063" max="13063" width="15.28515625" customWidth="1"/>
    <col min="13064" max="13064" width="16.42578125" customWidth="1"/>
    <col min="13065" max="13065" width="13.5703125" customWidth="1"/>
    <col min="13066" max="13066" width="11.5703125" bestFit="1" customWidth="1"/>
    <col min="13067" max="13067" width="13.42578125" customWidth="1"/>
    <col min="13068" max="13068" width="11.42578125" bestFit="1" customWidth="1"/>
    <col min="13319" max="13319" width="15.28515625" customWidth="1"/>
    <col min="13320" max="13320" width="16.42578125" customWidth="1"/>
    <col min="13321" max="13321" width="13.5703125" customWidth="1"/>
    <col min="13322" max="13322" width="11.5703125" bestFit="1" customWidth="1"/>
    <col min="13323" max="13323" width="13.42578125" customWidth="1"/>
    <col min="13324" max="13324" width="11.42578125" bestFit="1" customWidth="1"/>
    <col min="13575" max="13575" width="15.28515625" customWidth="1"/>
    <col min="13576" max="13576" width="16.42578125" customWidth="1"/>
    <col min="13577" max="13577" width="13.5703125" customWidth="1"/>
    <col min="13578" max="13578" width="11.5703125" bestFit="1" customWidth="1"/>
    <col min="13579" max="13579" width="13.42578125" customWidth="1"/>
    <col min="13580" max="13580" width="11.42578125" bestFit="1" customWidth="1"/>
    <col min="13831" max="13831" width="15.28515625" customWidth="1"/>
    <col min="13832" max="13832" width="16.42578125" customWidth="1"/>
    <col min="13833" max="13833" width="13.5703125" customWidth="1"/>
    <col min="13834" max="13834" width="11.5703125" bestFit="1" customWidth="1"/>
    <col min="13835" max="13835" width="13.42578125" customWidth="1"/>
    <col min="13836" max="13836" width="11.42578125" bestFit="1" customWidth="1"/>
    <col min="14087" max="14087" width="15.28515625" customWidth="1"/>
    <col min="14088" max="14088" width="16.42578125" customWidth="1"/>
    <col min="14089" max="14089" width="13.5703125" customWidth="1"/>
    <col min="14090" max="14090" width="11.5703125" bestFit="1" customWidth="1"/>
    <col min="14091" max="14091" width="13.42578125" customWidth="1"/>
    <col min="14092" max="14092" width="11.42578125" bestFit="1" customWidth="1"/>
    <col min="14343" max="14343" width="15.28515625" customWidth="1"/>
    <col min="14344" max="14344" width="16.42578125" customWidth="1"/>
    <col min="14345" max="14345" width="13.5703125" customWidth="1"/>
    <col min="14346" max="14346" width="11.5703125" bestFit="1" customWidth="1"/>
    <col min="14347" max="14347" width="13.42578125" customWidth="1"/>
    <col min="14348" max="14348" width="11.42578125" bestFit="1" customWidth="1"/>
    <col min="14599" max="14599" width="15.28515625" customWidth="1"/>
    <col min="14600" max="14600" width="16.42578125" customWidth="1"/>
    <col min="14601" max="14601" width="13.5703125" customWidth="1"/>
    <col min="14602" max="14602" width="11.5703125" bestFit="1" customWidth="1"/>
    <col min="14603" max="14603" width="13.42578125" customWidth="1"/>
    <col min="14604" max="14604" width="11.42578125" bestFit="1" customWidth="1"/>
    <col min="14855" max="14855" width="15.28515625" customWidth="1"/>
    <col min="14856" max="14856" width="16.42578125" customWidth="1"/>
    <col min="14857" max="14857" width="13.5703125" customWidth="1"/>
    <col min="14858" max="14858" width="11.5703125" bestFit="1" customWidth="1"/>
    <col min="14859" max="14859" width="13.42578125" customWidth="1"/>
    <col min="14860" max="14860" width="11.42578125" bestFit="1" customWidth="1"/>
    <col min="15111" max="15111" width="15.28515625" customWidth="1"/>
    <col min="15112" max="15112" width="16.42578125" customWidth="1"/>
    <col min="15113" max="15113" width="13.5703125" customWidth="1"/>
    <col min="15114" max="15114" width="11.5703125" bestFit="1" customWidth="1"/>
    <col min="15115" max="15115" width="13.42578125" customWidth="1"/>
    <col min="15116" max="15116" width="11.42578125" bestFit="1" customWidth="1"/>
    <col min="15367" max="15367" width="15.28515625" customWidth="1"/>
    <col min="15368" max="15368" width="16.42578125" customWidth="1"/>
    <col min="15369" max="15369" width="13.5703125" customWidth="1"/>
    <col min="15370" max="15370" width="11.5703125" bestFit="1" customWidth="1"/>
    <col min="15371" max="15371" width="13.42578125" customWidth="1"/>
    <col min="15372" max="15372" width="11.42578125" bestFit="1" customWidth="1"/>
    <col min="15623" max="15623" width="15.28515625" customWidth="1"/>
    <col min="15624" max="15624" width="16.42578125" customWidth="1"/>
    <col min="15625" max="15625" width="13.5703125" customWidth="1"/>
    <col min="15626" max="15626" width="11.5703125" bestFit="1" customWidth="1"/>
    <col min="15627" max="15627" width="13.42578125" customWidth="1"/>
    <col min="15628" max="15628" width="11.42578125" bestFit="1" customWidth="1"/>
    <col min="15879" max="15879" width="15.28515625" customWidth="1"/>
    <col min="15880" max="15880" width="16.42578125" customWidth="1"/>
    <col min="15881" max="15881" width="13.5703125" customWidth="1"/>
    <col min="15882" max="15882" width="11.5703125" bestFit="1" customWidth="1"/>
    <col min="15883" max="15883" width="13.42578125" customWidth="1"/>
    <col min="15884" max="15884" width="11.42578125" bestFit="1" customWidth="1"/>
    <col min="16135" max="16135" width="15.28515625" customWidth="1"/>
    <col min="16136" max="16136" width="16.42578125" customWidth="1"/>
    <col min="16137" max="16137" width="13.5703125" customWidth="1"/>
    <col min="16138" max="16138" width="11.5703125" bestFit="1" customWidth="1"/>
    <col min="16139" max="16139" width="13.42578125" customWidth="1"/>
    <col min="16140" max="16140" width="11.42578125" bestFit="1" customWidth="1"/>
  </cols>
  <sheetData>
    <row r="4" spans="1:9" x14ac:dyDescent="0.25">
      <c r="A4" s="1"/>
      <c r="B4" s="1"/>
      <c r="C4" s="1"/>
      <c r="D4" s="1"/>
      <c r="E4" s="1"/>
      <c r="F4" s="1"/>
      <c r="G4" s="48"/>
      <c r="H4" s="1"/>
      <c r="I4" s="1"/>
    </row>
    <row r="5" spans="1:9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</row>
    <row r="6" spans="1:9" x14ac:dyDescent="0.25">
      <c r="A6" s="1"/>
      <c r="B6" s="1"/>
      <c r="C6" s="1"/>
      <c r="D6" s="1"/>
      <c r="E6" s="1"/>
      <c r="F6" s="1"/>
      <c r="G6" s="48"/>
      <c r="H6" s="1"/>
      <c r="I6" s="1"/>
    </row>
    <row r="7" spans="1:9" x14ac:dyDescent="0.25">
      <c r="A7" s="1"/>
      <c r="B7" s="1"/>
      <c r="C7" s="1"/>
      <c r="D7" s="1"/>
      <c r="E7" s="1"/>
      <c r="F7" s="1"/>
      <c r="G7" s="48"/>
      <c r="H7" s="1"/>
      <c r="I7" s="1"/>
    </row>
    <row r="8" spans="1:9" x14ac:dyDescent="0.25">
      <c r="A8" s="1" t="s">
        <v>1</v>
      </c>
      <c r="B8" s="1"/>
      <c r="C8" s="1"/>
      <c r="D8" s="1"/>
      <c r="E8" s="1"/>
      <c r="F8" s="1"/>
      <c r="G8" s="48"/>
      <c r="H8" s="1"/>
      <c r="I8" s="1"/>
    </row>
    <row r="9" spans="1:9" x14ac:dyDescent="0.25">
      <c r="A9" s="1"/>
      <c r="B9" s="1"/>
      <c r="C9" s="1"/>
      <c r="D9" s="1"/>
      <c r="E9" s="1"/>
      <c r="F9" s="1"/>
      <c r="G9" s="48"/>
      <c r="H9" s="1"/>
      <c r="I9" s="1"/>
    </row>
    <row r="10" spans="1:9" x14ac:dyDescent="0.25">
      <c r="A10" s="58" t="s">
        <v>120</v>
      </c>
      <c r="B10" s="58"/>
      <c r="C10" s="58"/>
      <c r="D10" s="58"/>
      <c r="E10" s="58"/>
      <c r="F10" s="58"/>
      <c r="G10" s="59" t="s">
        <v>2</v>
      </c>
      <c r="H10" s="59"/>
      <c r="I10" s="59"/>
    </row>
    <row r="11" spans="1:9" x14ac:dyDescent="0.25">
      <c r="A11" s="60" t="s">
        <v>3</v>
      </c>
      <c r="B11" s="61"/>
      <c r="C11" s="61"/>
      <c r="D11" s="61"/>
      <c r="E11" s="61"/>
      <c r="F11" s="62"/>
      <c r="G11" s="66" t="s">
        <v>4</v>
      </c>
      <c r="H11" s="67" t="s">
        <v>5</v>
      </c>
      <c r="I11" s="67"/>
    </row>
    <row r="12" spans="1:9" x14ac:dyDescent="0.25">
      <c r="A12" s="63"/>
      <c r="B12" s="64"/>
      <c r="C12" s="64"/>
      <c r="D12" s="64"/>
      <c r="E12" s="64"/>
      <c r="F12" s="65"/>
      <c r="G12" s="66"/>
      <c r="H12" s="2">
        <v>43465</v>
      </c>
      <c r="I12" s="2">
        <v>43100</v>
      </c>
    </row>
    <row r="13" spans="1:9" x14ac:dyDescent="0.25">
      <c r="A13" s="52" t="s">
        <v>6</v>
      </c>
      <c r="B13" s="53"/>
      <c r="C13" s="53"/>
      <c r="D13" s="53"/>
      <c r="E13" s="53"/>
      <c r="F13" s="54"/>
      <c r="G13" s="3"/>
      <c r="H13" s="4"/>
      <c r="I13" s="4"/>
    </row>
    <row r="14" spans="1:9" x14ac:dyDescent="0.25">
      <c r="A14" s="5"/>
      <c r="B14" s="6"/>
      <c r="C14" s="6"/>
      <c r="D14" s="6"/>
      <c r="E14" s="6"/>
      <c r="F14" s="7"/>
      <c r="G14" s="3"/>
      <c r="H14" s="8"/>
      <c r="I14" s="8"/>
    </row>
    <row r="15" spans="1:9" x14ac:dyDescent="0.25">
      <c r="A15" s="9" t="s">
        <v>7</v>
      </c>
      <c r="B15" s="10"/>
      <c r="C15" s="10"/>
      <c r="D15" s="10"/>
      <c r="E15" s="10"/>
      <c r="F15" s="7"/>
      <c r="G15" s="3"/>
      <c r="H15" s="8"/>
      <c r="I15" s="8"/>
    </row>
    <row r="16" spans="1:9" x14ac:dyDescent="0.25">
      <c r="A16" s="11" t="s">
        <v>8</v>
      </c>
      <c r="B16" s="10"/>
      <c r="C16" s="10"/>
      <c r="D16" s="10"/>
      <c r="E16" s="10"/>
      <c r="F16" s="7"/>
      <c r="G16" s="3">
        <v>3.5</v>
      </c>
      <c r="H16" s="8">
        <f>1980817+116203+411846.2+800459.54+416477.57-2279537</f>
        <v>1446266.31</v>
      </c>
      <c r="I16" s="8">
        <f>1980817+116203+392626.2+793450.63+434947.57-2205691</f>
        <v>1512353.4</v>
      </c>
    </row>
    <row r="17" spans="1:12" hidden="1" x14ac:dyDescent="0.25">
      <c r="A17" s="11" t="s">
        <v>9</v>
      </c>
      <c r="B17" s="10"/>
      <c r="C17" s="10"/>
      <c r="D17" s="10"/>
      <c r="E17" s="10"/>
      <c r="F17" s="7"/>
      <c r="G17" s="3">
        <v>3.5</v>
      </c>
      <c r="H17" s="45">
        <v>0</v>
      </c>
      <c r="I17" s="45">
        <v>0</v>
      </c>
      <c r="K17" s="21"/>
      <c r="L17" s="21"/>
    </row>
    <row r="18" spans="1:12" hidden="1" x14ac:dyDescent="0.25">
      <c r="A18" s="11" t="s">
        <v>10</v>
      </c>
      <c r="B18" s="10"/>
      <c r="C18" s="10"/>
      <c r="D18" s="10"/>
      <c r="E18" s="10"/>
      <c r="F18" s="7"/>
      <c r="G18" s="3">
        <v>3.5</v>
      </c>
      <c r="H18" s="45">
        <f>116204-116204</f>
        <v>0</v>
      </c>
      <c r="I18" s="45">
        <f>116204-116204</f>
        <v>0</v>
      </c>
      <c r="K18" s="21"/>
      <c r="L18" s="21"/>
    </row>
    <row r="19" spans="1:12" hidden="1" x14ac:dyDescent="0.25">
      <c r="A19" s="11" t="s">
        <v>11</v>
      </c>
      <c r="B19" s="10"/>
      <c r="C19" s="10"/>
      <c r="D19" s="10"/>
      <c r="E19" s="10"/>
      <c r="F19" s="7"/>
      <c r="G19" s="3">
        <v>3.5</v>
      </c>
      <c r="H19" s="45">
        <v>0</v>
      </c>
      <c r="I19" s="45">
        <v>0</v>
      </c>
      <c r="K19" s="21"/>
      <c r="L19" s="21"/>
    </row>
    <row r="20" spans="1:12" hidden="1" x14ac:dyDescent="0.25">
      <c r="A20" s="11" t="s">
        <v>12</v>
      </c>
      <c r="B20" s="10"/>
      <c r="C20" s="10"/>
      <c r="D20" s="10"/>
      <c r="E20" s="10"/>
      <c r="F20" s="7"/>
      <c r="G20" s="3">
        <v>3.5</v>
      </c>
      <c r="H20" s="45">
        <v>0</v>
      </c>
      <c r="I20" s="45">
        <v>0</v>
      </c>
      <c r="J20" s="12"/>
      <c r="K20" s="21"/>
      <c r="L20" s="21"/>
    </row>
    <row r="21" spans="1:12" hidden="1" x14ac:dyDescent="0.25">
      <c r="A21" s="11" t="s">
        <v>13</v>
      </c>
      <c r="B21" s="10"/>
      <c r="C21" s="10"/>
      <c r="D21" s="10"/>
      <c r="E21" s="10"/>
      <c r="F21" s="7"/>
      <c r="G21" s="3">
        <v>3.5</v>
      </c>
      <c r="H21" s="45">
        <v>0</v>
      </c>
      <c r="I21" s="45">
        <v>0</v>
      </c>
      <c r="K21" s="21"/>
      <c r="L21" s="21"/>
    </row>
    <row r="22" spans="1:12" x14ac:dyDescent="0.25">
      <c r="A22" s="11"/>
      <c r="B22" s="10"/>
      <c r="C22" s="10"/>
      <c r="D22" s="10"/>
      <c r="E22" s="10"/>
      <c r="F22" s="7"/>
      <c r="G22" s="3"/>
      <c r="H22" s="44"/>
      <c r="I22" s="44"/>
    </row>
    <row r="23" spans="1:12" x14ac:dyDescent="0.25">
      <c r="A23" s="11" t="s">
        <v>14</v>
      </c>
      <c r="B23" s="10"/>
      <c r="C23" s="10"/>
      <c r="D23" s="10"/>
      <c r="E23" s="10"/>
      <c r="F23" s="7"/>
      <c r="G23" s="3"/>
      <c r="H23" s="8"/>
      <c r="I23" s="8"/>
      <c r="K23" s="21"/>
      <c r="L23" s="21"/>
    </row>
    <row r="24" spans="1:12" x14ac:dyDescent="0.25">
      <c r="A24" s="11"/>
      <c r="B24" s="10"/>
      <c r="C24" s="10"/>
      <c r="D24" s="10"/>
      <c r="E24" s="10"/>
      <c r="F24" s="7"/>
      <c r="G24" s="3"/>
      <c r="H24" s="8"/>
      <c r="I24" s="8"/>
      <c r="K24" s="12"/>
    </row>
    <row r="25" spans="1:12" x14ac:dyDescent="0.25">
      <c r="A25" s="11" t="s">
        <v>15</v>
      </c>
      <c r="B25" s="10"/>
      <c r="C25" s="10"/>
      <c r="D25" s="10"/>
      <c r="E25" s="10"/>
      <c r="F25" s="7"/>
      <c r="G25" s="3"/>
      <c r="H25" s="8"/>
      <c r="I25" s="8"/>
    </row>
    <row r="26" spans="1:12" x14ac:dyDescent="0.25">
      <c r="A26" s="11" t="s">
        <v>16</v>
      </c>
      <c r="B26" s="10"/>
      <c r="C26" s="10"/>
      <c r="D26" s="10"/>
      <c r="E26" s="10"/>
      <c r="F26" s="7"/>
      <c r="G26" s="3">
        <v>5</v>
      </c>
      <c r="H26" s="8">
        <v>0</v>
      </c>
      <c r="I26" s="8">
        <v>0</v>
      </c>
    </row>
    <row r="27" spans="1:12" x14ac:dyDescent="0.25">
      <c r="A27" s="11"/>
      <c r="B27" s="10"/>
      <c r="C27" s="10"/>
      <c r="D27" s="10"/>
      <c r="E27" s="10"/>
      <c r="F27" s="7"/>
      <c r="G27" s="3"/>
      <c r="H27" s="8"/>
      <c r="I27" s="8"/>
      <c r="K27" s="12"/>
    </row>
    <row r="28" spans="1:12" x14ac:dyDescent="0.25">
      <c r="A28" s="11" t="s">
        <v>17</v>
      </c>
      <c r="B28" s="10"/>
      <c r="C28" s="10"/>
      <c r="D28" s="10"/>
      <c r="E28" s="10"/>
      <c r="F28" s="7"/>
      <c r="G28" s="3"/>
      <c r="H28" s="8"/>
      <c r="I28" s="8"/>
    </row>
    <row r="29" spans="1:12" x14ac:dyDescent="0.25">
      <c r="A29" s="11" t="s">
        <v>18</v>
      </c>
      <c r="B29" s="10"/>
      <c r="C29" s="10"/>
      <c r="D29" s="10"/>
      <c r="E29" s="10"/>
      <c r="F29" s="7"/>
      <c r="G29" s="3"/>
      <c r="H29" s="8">
        <f>222.21-222.21</f>
        <v>0</v>
      </c>
      <c r="I29" s="8">
        <f>222.21-222.21</f>
        <v>0</v>
      </c>
    </row>
    <row r="30" spans="1:12" x14ac:dyDescent="0.25">
      <c r="A30" s="11" t="s">
        <v>19</v>
      </c>
      <c r="B30" s="10"/>
      <c r="C30" s="10"/>
      <c r="D30" s="10"/>
      <c r="E30" s="10"/>
      <c r="F30" s="7"/>
      <c r="G30" s="3"/>
      <c r="H30" s="8">
        <f>6001.59-6001.59</f>
        <v>0</v>
      </c>
      <c r="I30" s="8">
        <f>6001.59-6001.59</f>
        <v>0</v>
      </c>
    </row>
    <row r="31" spans="1:12" x14ac:dyDescent="0.25">
      <c r="A31" s="11" t="s">
        <v>20</v>
      </c>
      <c r="B31" s="10"/>
      <c r="C31" s="10"/>
      <c r="D31" s="10"/>
      <c r="E31" s="10"/>
      <c r="F31" s="7"/>
      <c r="G31" s="3">
        <v>3.6</v>
      </c>
      <c r="H31" s="8">
        <v>0</v>
      </c>
      <c r="I31" s="8">
        <v>0</v>
      </c>
    </row>
    <row r="32" spans="1:12" x14ac:dyDescent="0.25">
      <c r="A32" s="11"/>
      <c r="B32" s="10"/>
      <c r="C32" s="10"/>
      <c r="D32" s="10"/>
      <c r="E32" s="10"/>
      <c r="F32" s="7"/>
      <c r="G32" s="3"/>
      <c r="H32" s="8"/>
      <c r="I32" s="8"/>
    </row>
    <row r="33" spans="1:9" x14ac:dyDescent="0.25">
      <c r="A33" s="11" t="s">
        <v>21</v>
      </c>
      <c r="B33" s="10"/>
      <c r="C33" s="10"/>
      <c r="D33" s="10"/>
      <c r="E33" s="10"/>
      <c r="F33" s="7"/>
      <c r="G33" s="3"/>
      <c r="H33" s="8"/>
      <c r="I33" s="8"/>
    </row>
    <row r="34" spans="1:9" x14ac:dyDescent="0.25">
      <c r="A34" s="11" t="s">
        <v>110</v>
      </c>
      <c r="B34" s="10"/>
      <c r="C34" s="10"/>
      <c r="D34" s="10"/>
      <c r="E34" s="10"/>
      <c r="F34" s="7"/>
      <c r="G34" s="3"/>
      <c r="H34" s="8">
        <f>19900+0</f>
        <v>19900</v>
      </c>
      <c r="I34" s="8">
        <v>19900</v>
      </c>
    </row>
    <row r="35" spans="1:9" x14ac:dyDescent="0.25">
      <c r="A35" s="11" t="s">
        <v>22</v>
      </c>
      <c r="B35" s="10"/>
      <c r="C35" s="10"/>
      <c r="D35" s="10"/>
      <c r="E35" s="10"/>
      <c r="F35" s="7"/>
      <c r="G35" s="3"/>
      <c r="H35" s="8">
        <f>7781.25+4831.96-2210.86</f>
        <v>10402.349999999999</v>
      </c>
      <c r="I35" s="8">
        <f>28443.29+3978.79-3697.92</f>
        <v>28724.160000000003</v>
      </c>
    </row>
    <row r="36" spans="1:9" x14ac:dyDescent="0.25">
      <c r="A36" s="11"/>
      <c r="B36" s="10"/>
      <c r="C36" s="10"/>
      <c r="D36" s="10"/>
      <c r="E36" s="10"/>
      <c r="F36" s="7"/>
      <c r="G36" s="3"/>
      <c r="H36" s="8"/>
      <c r="I36" s="8"/>
    </row>
    <row r="37" spans="1:9" x14ac:dyDescent="0.25">
      <c r="A37" s="11" t="s">
        <v>23</v>
      </c>
      <c r="B37" s="10"/>
      <c r="C37" s="10"/>
      <c r="D37" s="10"/>
      <c r="E37" s="10"/>
      <c r="F37" s="7"/>
      <c r="G37" s="3"/>
      <c r="H37" s="46"/>
      <c r="I37" s="46"/>
    </row>
    <row r="38" spans="1:9" x14ac:dyDescent="0.25">
      <c r="A38" s="11"/>
      <c r="B38" s="10"/>
      <c r="C38" s="10"/>
      <c r="D38" s="10"/>
      <c r="E38" s="10"/>
      <c r="F38" s="7"/>
      <c r="G38" s="3"/>
      <c r="H38" s="13">
        <f>SUM(H16:H37)</f>
        <v>1476568.6600000001</v>
      </c>
      <c r="I38" s="13">
        <f>SUM(I16:I37)</f>
        <v>1560977.5599999998</v>
      </c>
    </row>
    <row r="39" spans="1:9" x14ac:dyDescent="0.25">
      <c r="A39" s="11"/>
      <c r="B39" s="10"/>
      <c r="C39" s="10"/>
      <c r="D39" s="10"/>
      <c r="E39" s="10"/>
      <c r="F39" s="7"/>
      <c r="G39" s="3"/>
      <c r="H39" s="8"/>
      <c r="I39" s="8"/>
    </row>
    <row r="40" spans="1:9" x14ac:dyDescent="0.25">
      <c r="A40" s="14" t="s">
        <v>24</v>
      </c>
      <c r="B40" s="15"/>
      <c r="C40" s="10"/>
      <c r="D40" s="10"/>
      <c r="E40" s="10"/>
      <c r="F40" s="6"/>
      <c r="G40" s="16"/>
      <c r="H40" s="8"/>
      <c r="I40" s="8"/>
    </row>
    <row r="41" spans="1:9" x14ac:dyDescent="0.25">
      <c r="A41" s="18" t="s">
        <v>25</v>
      </c>
      <c r="B41" s="10"/>
      <c r="C41" s="10"/>
      <c r="D41" s="10"/>
      <c r="E41" s="10"/>
      <c r="F41" s="6"/>
      <c r="G41" s="16"/>
      <c r="H41" s="47"/>
      <c r="I41" s="47"/>
    </row>
    <row r="42" spans="1:9" x14ac:dyDescent="0.25">
      <c r="A42" s="18" t="s">
        <v>26</v>
      </c>
      <c r="B42" s="10"/>
      <c r="C42" s="10"/>
      <c r="D42" s="10"/>
      <c r="E42" s="10"/>
      <c r="F42" s="6"/>
      <c r="G42" s="16"/>
      <c r="H42" s="8"/>
      <c r="I42" s="8"/>
    </row>
    <row r="43" spans="1:9" x14ac:dyDescent="0.25">
      <c r="A43" s="18" t="s">
        <v>27</v>
      </c>
      <c r="B43" s="10"/>
      <c r="C43" s="10"/>
      <c r="D43" s="10"/>
      <c r="E43" s="10"/>
      <c r="F43" s="6"/>
      <c r="G43" s="16">
        <v>3.8</v>
      </c>
      <c r="H43" s="8">
        <v>2540.86</v>
      </c>
      <c r="I43" s="8">
        <v>3018.8</v>
      </c>
    </row>
    <row r="44" spans="1:9" x14ac:dyDescent="0.25">
      <c r="A44" s="11"/>
      <c r="B44" s="10"/>
      <c r="C44" s="10"/>
      <c r="D44" s="10"/>
      <c r="E44" s="10"/>
      <c r="F44" s="6"/>
      <c r="G44" s="16"/>
      <c r="H44" s="8"/>
      <c r="I44" s="8"/>
    </row>
    <row r="45" spans="1:9" x14ac:dyDescent="0.25">
      <c r="A45" s="11" t="s">
        <v>28</v>
      </c>
      <c r="B45" s="10"/>
      <c r="C45" s="10"/>
      <c r="D45" s="10"/>
      <c r="E45" s="10"/>
      <c r="F45" s="6"/>
      <c r="G45" s="16"/>
      <c r="H45" s="8"/>
      <c r="I45" s="8"/>
    </row>
    <row r="46" spans="1:9" x14ac:dyDescent="0.25">
      <c r="A46" s="11" t="s">
        <v>29</v>
      </c>
      <c r="B46" s="10"/>
      <c r="C46" s="10"/>
      <c r="D46" s="10"/>
      <c r="E46" s="10"/>
      <c r="F46" s="6"/>
      <c r="G46" s="16">
        <v>14</v>
      </c>
      <c r="H46" s="8">
        <f>221.25+913.16+505+1720+100+60+12.3+1407.45+259.2+10+160+9.6+1438</f>
        <v>6815.96</v>
      </c>
      <c r="I46" s="8">
        <f>213+1495.64+3033.24+505+300+104+1720+64+60+2500+12.9+1407.45+259.2+300+430+11428.88</f>
        <v>23833.31</v>
      </c>
    </row>
    <row r="47" spans="1:9" x14ac:dyDescent="0.25">
      <c r="A47" s="11"/>
      <c r="B47" s="10"/>
      <c r="C47" s="10"/>
      <c r="D47" s="10"/>
      <c r="E47" s="10"/>
      <c r="F47" s="6"/>
      <c r="G47" s="16"/>
      <c r="H47" s="8"/>
      <c r="I47" s="8"/>
    </row>
    <row r="48" spans="1:9" x14ac:dyDescent="0.25">
      <c r="A48" s="11" t="s">
        <v>30</v>
      </c>
      <c r="B48" s="10"/>
      <c r="C48" s="10"/>
      <c r="D48" s="10"/>
      <c r="E48" s="10"/>
      <c r="F48" s="6"/>
      <c r="G48" s="16"/>
      <c r="H48" s="8"/>
      <c r="I48" s="8"/>
    </row>
    <row r="49" spans="1:9" x14ac:dyDescent="0.25">
      <c r="A49" s="11"/>
      <c r="B49" s="10"/>
      <c r="C49" s="10"/>
      <c r="D49" s="10"/>
      <c r="E49" s="10"/>
      <c r="F49" s="6"/>
      <c r="G49" s="16"/>
      <c r="H49" s="8"/>
      <c r="I49" s="8"/>
    </row>
    <row r="50" spans="1:9" x14ac:dyDescent="0.25">
      <c r="A50" s="11" t="s">
        <v>31</v>
      </c>
      <c r="B50" s="10"/>
      <c r="C50" s="10"/>
      <c r="D50" s="10"/>
      <c r="E50" s="10"/>
      <c r="F50" s="6"/>
      <c r="G50" s="16"/>
      <c r="H50" s="8"/>
      <c r="I50" s="8"/>
    </row>
    <row r="51" spans="1:9" x14ac:dyDescent="0.25">
      <c r="A51" s="11" t="s">
        <v>32</v>
      </c>
      <c r="B51" s="10"/>
      <c r="C51" s="10"/>
      <c r="D51" s="10"/>
      <c r="E51" s="10"/>
      <c r="F51" s="6"/>
      <c r="G51" s="16">
        <v>14</v>
      </c>
      <c r="H51" s="8">
        <v>78.75</v>
      </c>
      <c r="I51" s="8">
        <v>78.75</v>
      </c>
    </row>
    <row r="52" spans="1:9" x14ac:dyDescent="0.25">
      <c r="A52" s="11" t="s">
        <v>33</v>
      </c>
      <c r="B52" s="10"/>
      <c r="C52" s="10"/>
      <c r="D52" s="10"/>
      <c r="E52" s="10"/>
      <c r="F52" s="6"/>
      <c r="G52" s="16">
        <v>14</v>
      </c>
      <c r="H52" s="8">
        <v>580.69000000000005</v>
      </c>
      <c r="I52" s="8">
        <v>580.69000000000005</v>
      </c>
    </row>
    <row r="53" spans="1:9" x14ac:dyDescent="0.25">
      <c r="A53" s="11" t="s">
        <v>109</v>
      </c>
      <c r="B53" s="10"/>
      <c r="C53" s="10"/>
      <c r="D53" s="10"/>
      <c r="E53" s="10"/>
      <c r="F53" s="6"/>
      <c r="G53" s="16">
        <v>14</v>
      </c>
      <c r="H53" s="8">
        <v>0</v>
      </c>
      <c r="I53" s="8">
        <v>0</v>
      </c>
    </row>
    <row r="54" spans="1:9" x14ac:dyDescent="0.25">
      <c r="A54" s="11"/>
      <c r="B54" s="10"/>
      <c r="C54" s="10"/>
      <c r="D54" s="10"/>
      <c r="E54" s="10"/>
      <c r="F54" s="6"/>
      <c r="G54" s="16"/>
      <c r="H54" s="8"/>
      <c r="I54" s="8"/>
    </row>
    <row r="55" spans="1:9" x14ac:dyDescent="0.25">
      <c r="A55" s="11" t="s">
        <v>23</v>
      </c>
      <c r="B55" s="10"/>
      <c r="C55" s="10"/>
      <c r="D55" s="10"/>
      <c r="E55" s="10"/>
      <c r="F55" s="6"/>
      <c r="G55" s="16"/>
      <c r="H55" s="8"/>
      <c r="I55" s="8"/>
    </row>
    <row r="56" spans="1:9" x14ac:dyDescent="0.25">
      <c r="A56" s="11"/>
      <c r="B56" s="10"/>
      <c r="C56" s="10"/>
      <c r="D56" s="10"/>
      <c r="E56" s="10"/>
      <c r="F56" s="6"/>
      <c r="G56" s="16"/>
      <c r="H56" s="8"/>
      <c r="I56" s="8"/>
    </row>
    <row r="57" spans="1:9" x14ac:dyDescent="0.25">
      <c r="A57" s="11" t="s">
        <v>34</v>
      </c>
      <c r="B57" s="10"/>
      <c r="C57" s="10"/>
      <c r="D57" s="10"/>
      <c r="E57" s="10"/>
      <c r="F57" s="6"/>
      <c r="G57" s="16"/>
      <c r="H57" s="20"/>
      <c r="I57" s="20"/>
    </row>
    <row r="58" spans="1:9" ht="17.25" customHeight="1" x14ac:dyDescent="0.25">
      <c r="A58" s="11" t="s">
        <v>35</v>
      </c>
      <c r="B58" s="10"/>
      <c r="C58" s="10"/>
      <c r="D58" s="10"/>
      <c r="E58" s="10"/>
      <c r="F58" s="6"/>
      <c r="G58" s="16">
        <v>14</v>
      </c>
      <c r="H58" s="26">
        <f>222.98+1320</f>
        <v>1542.98</v>
      </c>
      <c r="I58" s="26">
        <f>222.98+1320</f>
        <v>1542.98</v>
      </c>
    </row>
    <row r="59" spans="1:9" x14ac:dyDescent="0.25">
      <c r="A59" s="11" t="s">
        <v>36</v>
      </c>
      <c r="B59" s="10"/>
      <c r="C59" s="10"/>
      <c r="D59" s="10"/>
      <c r="E59" s="10"/>
      <c r="F59" s="6"/>
      <c r="G59" s="16">
        <v>14</v>
      </c>
      <c r="H59" s="8">
        <f>48468.15+74394.39+69353.6+46543.42+188098.35+162239.4+2394.06+343.02+4154.22+234.05+453.86+77.94+500+119.46+17.52+500+170.74+2449.5+11000+2492.44+200+8712.64+250+24693.09+15373.22</f>
        <v>663233.06999999995</v>
      </c>
      <c r="I59" s="8">
        <f>24693.09+15373.22+35420.55+69353.6+46543.42+168474.87+10428.08+41923.55+82725.43+2394.06+343.02+2936.84+453.86+81.62+192.29+500+107.33+300+170.74+2449.5+11000+1992.44+200+0</f>
        <v>518057.51</v>
      </c>
    </row>
    <row r="60" spans="1:9" x14ac:dyDescent="0.25">
      <c r="A60" s="11"/>
      <c r="B60" s="10"/>
      <c r="C60" s="10"/>
      <c r="D60" s="10"/>
      <c r="E60" s="10"/>
      <c r="F60" s="6"/>
      <c r="G60" s="16"/>
      <c r="H60" s="8"/>
      <c r="I60" s="8"/>
    </row>
    <row r="61" spans="1:9" x14ac:dyDescent="0.25">
      <c r="A61" s="11" t="s">
        <v>37</v>
      </c>
      <c r="B61" s="10"/>
      <c r="C61" s="10"/>
      <c r="D61" s="10"/>
      <c r="E61" s="10"/>
      <c r="F61" s="6"/>
      <c r="G61" s="16">
        <v>14</v>
      </c>
      <c r="H61" s="8">
        <f>4255.92+915.56</f>
        <v>5171.4799999999996</v>
      </c>
      <c r="I61" s="8">
        <f>4209.43+515.56</f>
        <v>4724.99</v>
      </c>
    </row>
    <row r="62" spans="1:9" x14ac:dyDescent="0.25">
      <c r="A62" s="11"/>
      <c r="B62" s="10"/>
      <c r="C62" s="10"/>
      <c r="D62" s="10"/>
      <c r="E62" s="10"/>
      <c r="F62" s="6"/>
      <c r="G62" s="16"/>
      <c r="H62" s="8"/>
      <c r="I62" s="8"/>
    </row>
    <row r="63" spans="1:9" x14ac:dyDescent="0.25">
      <c r="A63" s="11" t="s">
        <v>38</v>
      </c>
      <c r="B63" s="10"/>
      <c r="C63" s="10"/>
      <c r="D63" s="10"/>
      <c r="E63" s="10"/>
      <c r="F63" s="6"/>
      <c r="G63" s="16"/>
      <c r="H63" s="8">
        <v>37500</v>
      </c>
      <c r="I63" s="8">
        <v>37500</v>
      </c>
    </row>
    <row r="64" spans="1:9" x14ac:dyDescent="0.25">
      <c r="A64" s="11"/>
      <c r="B64" s="10"/>
      <c r="C64" s="10"/>
      <c r="D64" s="10"/>
      <c r="E64" s="10"/>
      <c r="F64" s="6"/>
      <c r="G64" s="16"/>
      <c r="H64" s="8"/>
      <c r="I64" s="8"/>
    </row>
    <row r="65" spans="1:10" x14ac:dyDescent="0.25">
      <c r="A65" s="11" t="s">
        <v>39</v>
      </c>
      <c r="B65" s="6"/>
      <c r="C65" s="6"/>
      <c r="D65" s="6"/>
      <c r="E65" s="6"/>
      <c r="F65" s="6"/>
      <c r="G65" s="16">
        <v>14</v>
      </c>
      <c r="H65" s="20">
        <f>4630.22+6.5+12245.03+9621.8+866.19+22000+6+9.25+5021.97+4920.81+16563.96+7198.22+6016.68+5231.57+4616.55+1003.9+27.07+67.08+558.02+2734.52+133.63+855.99+1086.58+3399.23+941.94+5490.42+1674.81+25.42+39509.07+12390.45+598.67+1000+1000+500+500+15.44+500+500+500+500+500+325.99+500+500+695.02+250</f>
        <v>177238.00000000003</v>
      </c>
      <c r="I65" s="20">
        <f>7873.97+187904.06+100000</f>
        <v>295778.03000000003</v>
      </c>
      <c r="J65" s="21"/>
    </row>
    <row r="66" spans="1:10" x14ac:dyDescent="0.25">
      <c r="A66" s="5"/>
      <c r="B66" s="6"/>
      <c r="C66" s="6"/>
      <c r="D66" s="6"/>
      <c r="E66" s="6"/>
      <c r="F66" s="6"/>
      <c r="G66" s="16"/>
      <c r="H66" s="20"/>
      <c r="I66" s="20"/>
    </row>
    <row r="67" spans="1:10" x14ac:dyDescent="0.25">
      <c r="A67" s="5"/>
      <c r="B67" s="6"/>
      <c r="C67" s="6"/>
      <c r="D67" s="6"/>
      <c r="E67" s="6"/>
      <c r="F67" s="6"/>
      <c r="G67" s="16"/>
      <c r="H67" s="22">
        <f>SUM(H41:H66)</f>
        <v>894701.78999999992</v>
      </c>
      <c r="I67" s="22">
        <f>SUM(I41:I66)</f>
        <v>885115.06</v>
      </c>
    </row>
    <row r="68" spans="1:10" x14ac:dyDescent="0.25">
      <c r="A68" s="5"/>
      <c r="B68" s="6"/>
      <c r="C68" s="6"/>
      <c r="D68" s="6"/>
      <c r="E68" s="6"/>
      <c r="F68" s="6"/>
      <c r="G68" s="16"/>
      <c r="H68" s="20"/>
      <c r="I68" s="20"/>
    </row>
    <row r="69" spans="1:10" ht="15.75" thickBot="1" x14ac:dyDescent="0.3">
      <c r="A69" s="9" t="s">
        <v>40</v>
      </c>
      <c r="B69" s="10"/>
      <c r="C69" s="10"/>
      <c r="D69" s="10"/>
      <c r="E69" s="10"/>
      <c r="F69" s="10"/>
      <c r="G69" s="16"/>
      <c r="H69" s="23">
        <f>+H38+H67</f>
        <v>2371270.4500000002</v>
      </c>
      <c r="I69" s="23">
        <f>+I38+I67</f>
        <v>2446092.62</v>
      </c>
      <c r="J69" s="12"/>
    </row>
    <row r="70" spans="1:10" ht="15.75" thickTop="1" x14ac:dyDescent="0.25">
      <c r="A70" s="11"/>
      <c r="B70" s="10"/>
      <c r="C70" s="10"/>
      <c r="D70" s="10"/>
      <c r="E70" s="10"/>
      <c r="F70" s="10"/>
      <c r="G70" s="16"/>
      <c r="H70" s="20"/>
      <c r="I70" s="20"/>
    </row>
    <row r="71" spans="1:10" x14ac:dyDescent="0.25">
      <c r="A71" s="11"/>
      <c r="B71" s="10"/>
      <c r="C71" s="10"/>
      <c r="D71" s="10"/>
      <c r="E71" s="10"/>
      <c r="F71" s="10"/>
      <c r="G71" s="16"/>
      <c r="H71" s="20"/>
      <c r="I71" s="20"/>
    </row>
    <row r="72" spans="1:10" x14ac:dyDescent="0.25">
      <c r="A72" s="11"/>
      <c r="B72" s="10"/>
      <c r="C72" s="10"/>
      <c r="D72" s="10"/>
      <c r="E72" s="10"/>
      <c r="F72" s="10"/>
      <c r="G72" s="16"/>
      <c r="H72" s="20"/>
      <c r="I72" s="20"/>
    </row>
    <row r="73" spans="1:10" x14ac:dyDescent="0.25">
      <c r="A73" s="11"/>
      <c r="B73" s="10"/>
      <c r="C73" s="10"/>
      <c r="D73" s="10"/>
      <c r="E73" s="10"/>
      <c r="F73" s="10"/>
      <c r="G73" s="16"/>
      <c r="H73" s="20"/>
      <c r="I73" s="20"/>
    </row>
    <row r="74" spans="1:10" x14ac:dyDescent="0.25">
      <c r="A74" s="11"/>
      <c r="B74" s="10"/>
      <c r="C74" s="10"/>
      <c r="D74" s="10"/>
      <c r="E74" s="10"/>
      <c r="F74" s="10"/>
      <c r="G74" s="16"/>
      <c r="H74" s="20"/>
      <c r="I74" s="20"/>
    </row>
    <row r="75" spans="1:10" x14ac:dyDescent="0.25">
      <c r="A75" s="55" t="s">
        <v>41</v>
      </c>
      <c r="B75" s="56"/>
      <c r="C75" s="56"/>
      <c r="D75" s="56"/>
      <c r="E75" s="56"/>
      <c r="F75" s="56"/>
      <c r="G75" s="24"/>
      <c r="H75" s="26"/>
      <c r="I75" s="26"/>
    </row>
    <row r="76" spans="1:10" x14ac:dyDescent="0.25">
      <c r="A76" s="11"/>
      <c r="B76" s="10"/>
      <c r="C76" s="10"/>
      <c r="D76" s="10"/>
      <c r="E76" s="10"/>
      <c r="F76" s="10"/>
      <c r="G76" s="24"/>
      <c r="H76" s="26"/>
      <c r="I76" s="26"/>
    </row>
    <row r="77" spans="1:10" ht="15.75" x14ac:dyDescent="0.25">
      <c r="A77" s="27" t="s">
        <v>42</v>
      </c>
      <c r="B77" s="10"/>
      <c r="C77" s="10"/>
      <c r="D77" s="10"/>
      <c r="E77" s="10"/>
      <c r="F77" s="10"/>
      <c r="G77" s="24"/>
      <c r="H77" s="26"/>
      <c r="I77" s="26"/>
    </row>
    <row r="78" spans="1:10" x14ac:dyDescent="0.25">
      <c r="A78" s="11"/>
      <c r="B78" s="10"/>
      <c r="C78" s="10"/>
      <c r="D78" s="10"/>
      <c r="E78" s="10"/>
      <c r="F78" s="10"/>
      <c r="G78" s="24"/>
      <c r="H78" s="26"/>
      <c r="I78" s="26"/>
    </row>
    <row r="79" spans="1:10" x14ac:dyDescent="0.25">
      <c r="A79" s="11" t="s">
        <v>43</v>
      </c>
      <c r="B79" s="10"/>
      <c r="C79" s="10"/>
      <c r="D79" s="10"/>
      <c r="E79" s="10"/>
      <c r="F79" s="10"/>
      <c r="G79" s="24">
        <v>14</v>
      </c>
      <c r="H79" s="26">
        <v>264550.21999999997</v>
      </c>
      <c r="I79" s="26">
        <v>264550.21999999997</v>
      </c>
    </row>
    <row r="80" spans="1:10" x14ac:dyDescent="0.25">
      <c r="A80" s="11" t="s">
        <v>111</v>
      </c>
      <c r="B80" s="10"/>
      <c r="C80" s="10"/>
      <c r="D80" s="10"/>
      <c r="E80" s="10"/>
      <c r="F80" s="10"/>
      <c r="G80" s="24">
        <v>14</v>
      </c>
      <c r="H80" s="26">
        <v>19900</v>
      </c>
      <c r="I80" s="26">
        <v>19900</v>
      </c>
    </row>
    <row r="81" spans="1:11" x14ac:dyDescent="0.25">
      <c r="A81" s="11" t="s">
        <v>44</v>
      </c>
      <c r="B81" s="10"/>
      <c r="C81" s="10"/>
      <c r="D81" s="10"/>
      <c r="E81" s="10"/>
      <c r="F81" s="10"/>
      <c r="G81" s="24">
        <v>14</v>
      </c>
      <c r="H81" s="26">
        <v>274415.17</v>
      </c>
      <c r="I81" s="26">
        <v>279711.88</v>
      </c>
      <c r="K81" s="12"/>
    </row>
    <row r="82" spans="1:11" x14ac:dyDescent="0.25">
      <c r="A82" s="11" t="s">
        <v>45</v>
      </c>
      <c r="B82" s="10"/>
      <c r="C82" s="10"/>
      <c r="D82" s="10"/>
      <c r="E82" s="10"/>
      <c r="F82" s="10"/>
      <c r="G82" s="24">
        <v>14</v>
      </c>
      <c r="H82" s="26">
        <f>-38215.53+25189.72+9050.83-159422.98+9464.86-6729.97+71088.92-16461.75</f>
        <v>-106035.90000000004</v>
      </c>
      <c r="I82" s="26">
        <f>-38215.53-38359.71+9050.83-159422.98+9464.86+63549.43+71088.92-16461.75</f>
        <v>-99305.930000000037</v>
      </c>
    </row>
    <row r="83" spans="1:11" x14ac:dyDescent="0.25">
      <c r="A83" s="11" t="s">
        <v>46</v>
      </c>
      <c r="B83" s="10"/>
      <c r="C83" s="10"/>
      <c r="D83" s="10"/>
      <c r="E83" s="10"/>
      <c r="F83" s="10"/>
      <c r="G83" s="24">
        <v>14</v>
      </c>
      <c r="H83" s="26">
        <v>237209.22</v>
      </c>
      <c r="I83" s="26">
        <v>237209.22</v>
      </c>
    </row>
    <row r="84" spans="1:11" x14ac:dyDescent="0.25">
      <c r="A84" s="11" t="s">
        <v>47</v>
      </c>
      <c r="B84" s="10"/>
      <c r="C84" s="10"/>
      <c r="D84" s="10"/>
      <c r="E84" s="10"/>
      <c r="F84" s="10"/>
      <c r="G84" s="24">
        <v>10.14</v>
      </c>
      <c r="H84" s="29">
        <v>1134027.08</v>
      </c>
      <c r="I84" s="29">
        <f>-72306+289742.97+61349.84+258349.92+514120.95+90000</f>
        <v>1141257.68</v>
      </c>
      <c r="J84" s="30"/>
    </row>
    <row r="85" spans="1:11" x14ac:dyDescent="0.25">
      <c r="A85" s="11"/>
      <c r="B85" s="10"/>
      <c r="C85" s="10"/>
      <c r="D85" s="10"/>
      <c r="E85" s="10"/>
      <c r="F85" s="10"/>
      <c r="G85" s="24"/>
      <c r="H85" s="26"/>
      <c r="I85" s="26"/>
      <c r="J85" s="30"/>
    </row>
    <row r="86" spans="1:11" x14ac:dyDescent="0.25">
      <c r="A86" s="11" t="s">
        <v>48</v>
      </c>
      <c r="B86" s="10"/>
      <c r="C86" s="10"/>
      <c r="D86" s="10"/>
      <c r="E86" s="10"/>
      <c r="F86" s="10"/>
      <c r="G86" s="24"/>
      <c r="H86" s="29">
        <v>-78256.03</v>
      </c>
      <c r="I86" s="29">
        <v>-6729.97</v>
      </c>
    </row>
    <row r="87" spans="1:11" x14ac:dyDescent="0.25">
      <c r="A87" s="9" t="s">
        <v>49</v>
      </c>
      <c r="B87" s="10"/>
      <c r="C87" s="10"/>
      <c r="D87" s="10"/>
      <c r="E87" s="10"/>
      <c r="F87" s="10"/>
      <c r="G87" s="24"/>
      <c r="H87" s="22">
        <f>+H79+H81+H82+H83+H84+H86+H80</f>
        <v>1745809.76</v>
      </c>
      <c r="I87" s="22">
        <f>+I79+I81+I82+I83+I84+I86+I80</f>
        <v>1836593.0999999999</v>
      </c>
    </row>
    <row r="88" spans="1:11" x14ac:dyDescent="0.25">
      <c r="A88" s="11"/>
      <c r="B88" s="10"/>
      <c r="C88" s="10"/>
      <c r="D88" s="10"/>
      <c r="E88" s="10"/>
      <c r="F88" s="10"/>
      <c r="G88" s="24"/>
      <c r="H88" s="43"/>
      <c r="I88" s="43"/>
    </row>
    <row r="89" spans="1:11" ht="15.75" x14ac:dyDescent="0.25">
      <c r="A89" s="27" t="s">
        <v>50</v>
      </c>
      <c r="B89" s="10"/>
      <c r="C89" s="10"/>
      <c r="D89" s="10"/>
      <c r="E89" s="10"/>
      <c r="F89" s="10"/>
      <c r="G89" s="24"/>
      <c r="H89" s="26"/>
      <c r="I89" s="26"/>
    </row>
    <row r="90" spans="1:11" x14ac:dyDescent="0.25">
      <c r="A90" s="11"/>
      <c r="B90" s="10"/>
      <c r="C90" s="10"/>
      <c r="D90" s="10"/>
      <c r="E90" s="10"/>
      <c r="F90" s="10"/>
      <c r="G90" s="24"/>
      <c r="H90" s="26"/>
      <c r="I90" s="26"/>
      <c r="J90" s="12"/>
    </row>
    <row r="91" spans="1:11" x14ac:dyDescent="0.25">
      <c r="A91" s="9" t="s">
        <v>51</v>
      </c>
      <c r="B91" s="10"/>
      <c r="C91" s="10"/>
      <c r="D91" s="10"/>
      <c r="E91" s="10"/>
      <c r="F91" s="10"/>
      <c r="G91" s="24"/>
      <c r="H91" s="26"/>
      <c r="I91" s="26"/>
    </row>
    <row r="92" spans="1:11" x14ac:dyDescent="0.25">
      <c r="A92" s="11" t="s">
        <v>52</v>
      </c>
      <c r="B92" s="10"/>
      <c r="C92" s="10"/>
      <c r="D92" s="10"/>
      <c r="E92" s="10"/>
      <c r="F92" s="10"/>
      <c r="G92" s="24"/>
      <c r="H92" s="26"/>
      <c r="I92" s="26"/>
    </row>
    <row r="93" spans="1:11" x14ac:dyDescent="0.25">
      <c r="A93" s="11" t="s">
        <v>53</v>
      </c>
      <c r="B93" s="10"/>
      <c r="C93" s="10"/>
      <c r="D93" s="10"/>
      <c r="E93" s="10"/>
      <c r="F93" s="10"/>
      <c r="G93" s="24"/>
      <c r="H93" s="26"/>
      <c r="I93" s="26"/>
    </row>
    <row r="94" spans="1:11" x14ac:dyDescent="0.25">
      <c r="A94" s="11" t="s">
        <v>54</v>
      </c>
      <c r="B94" s="10"/>
      <c r="C94" s="10"/>
      <c r="D94" s="10"/>
      <c r="E94" s="10"/>
      <c r="F94" s="10"/>
      <c r="G94" s="24">
        <v>7</v>
      </c>
      <c r="H94" s="26">
        <v>160598.88</v>
      </c>
      <c r="I94" s="26">
        <f>9693.18+70362.24+87614.22+3737.32+7027.99+8726.13+13873.13</f>
        <v>201034.21000000002</v>
      </c>
    </row>
    <row r="95" spans="1:11" x14ac:dyDescent="0.25">
      <c r="A95" s="11" t="s">
        <v>55</v>
      </c>
      <c r="B95" s="10"/>
      <c r="C95" s="10"/>
      <c r="D95" s="10"/>
      <c r="E95" s="10"/>
      <c r="F95" s="10"/>
      <c r="G95" s="24"/>
      <c r="H95" s="26"/>
      <c r="I95" s="26"/>
    </row>
    <row r="96" spans="1:11" x14ac:dyDescent="0.25">
      <c r="A96" s="11"/>
      <c r="B96" s="10"/>
      <c r="C96" s="10"/>
      <c r="D96" s="10"/>
      <c r="E96" s="10"/>
      <c r="F96" s="10"/>
      <c r="G96" s="24"/>
      <c r="H96" s="22">
        <f>+H94</f>
        <v>160598.88</v>
      </c>
      <c r="I96" s="22">
        <f>+I94</f>
        <v>201034.21000000002</v>
      </c>
    </row>
    <row r="97" spans="1:9" x14ac:dyDescent="0.25">
      <c r="A97" s="9" t="s">
        <v>56</v>
      </c>
      <c r="B97" s="10"/>
      <c r="C97" s="10"/>
      <c r="D97" s="10"/>
      <c r="E97" s="10"/>
      <c r="F97" s="10"/>
      <c r="G97" s="24"/>
      <c r="H97" s="26"/>
      <c r="I97" s="26"/>
    </row>
    <row r="98" spans="1:9" x14ac:dyDescent="0.25">
      <c r="A98" s="11" t="s">
        <v>57</v>
      </c>
      <c r="B98" s="10"/>
      <c r="C98" s="10"/>
      <c r="D98" s="10"/>
      <c r="E98" s="10"/>
      <c r="F98" s="10"/>
      <c r="G98" s="24"/>
      <c r="H98" s="26"/>
      <c r="I98" s="26"/>
    </row>
    <row r="99" spans="1:9" x14ac:dyDescent="0.25">
      <c r="A99" s="11" t="s">
        <v>58</v>
      </c>
      <c r="B99" s="10"/>
      <c r="C99" s="10"/>
      <c r="D99" s="10"/>
      <c r="E99" s="10"/>
      <c r="F99" s="10"/>
      <c r="G99" s="24"/>
      <c r="H99" s="26"/>
      <c r="I99" s="26"/>
    </row>
    <row r="100" spans="1:9" x14ac:dyDescent="0.25">
      <c r="A100" s="11" t="s">
        <v>31</v>
      </c>
      <c r="B100" s="10"/>
      <c r="C100" s="10"/>
      <c r="D100" s="10"/>
      <c r="E100" s="10"/>
      <c r="F100" s="10"/>
      <c r="G100" s="24"/>
      <c r="H100" s="26"/>
      <c r="I100" s="26"/>
    </row>
    <row r="101" spans="1:9" x14ac:dyDescent="0.25">
      <c r="A101" s="11" t="s">
        <v>32</v>
      </c>
      <c r="B101" s="10"/>
      <c r="C101" s="10"/>
      <c r="D101" s="10"/>
      <c r="E101" s="10"/>
      <c r="F101" s="10"/>
      <c r="G101" s="24">
        <v>14</v>
      </c>
      <c r="H101" s="26">
        <f>7561+900+451.73</f>
        <v>8912.73</v>
      </c>
      <c r="I101" s="26">
        <f>6747+525+450</f>
        <v>7722</v>
      </c>
    </row>
    <row r="102" spans="1:9" x14ac:dyDescent="0.25">
      <c r="A102" s="11" t="s">
        <v>59</v>
      </c>
      <c r="B102" s="10"/>
      <c r="C102" s="10"/>
      <c r="D102" s="10"/>
      <c r="E102" s="10"/>
      <c r="F102" s="10"/>
      <c r="G102" s="24">
        <v>14</v>
      </c>
      <c r="H102" s="26">
        <v>29976.400000000001</v>
      </c>
      <c r="I102" s="26">
        <v>26380.22</v>
      </c>
    </row>
    <row r="103" spans="1:9" x14ac:dyDescent="0.25">
      <c r="A103" s="11" t="s">
        <v>108</v>
      </c>
      <c r="B103" s="10"/>
      <c r="C103" s="10"/>
      <c r="D103" s="10"/>
      <c r="E103" s="10"/>
      <c r="F103" s="10"/>
      <c r="G103" s="24">
        <v>14</v>
      </c>
      <c r="H103" s="26">
        <v>233.31</v>
      </c>
      <c r="I103" s="26">
        <v>165.36</v>
      </c>
    </row>
    <row r="104" spans="1:9" x14ac:dyDescent="0.25">
      <c r="A104" s="11"/>
      <c r="B104" s="10"/>
      <c r="C104" s="10"/>
      <c r="D104" s="10"/>
      <c r="E104" s="10"/>
      <c r="F104" s="10"/>
      <c r="G104" s="24"/>
      <c r="H104" s="26"/>
      <c r="I104" s="26"/>
    </row>
    <row r="105" spans="1:9" x14ac:dyDescent="0.25">
      <c r="A105" s="11" t="s">
        <v>23</v>
      </c>
      <c r="B105" s="10"/>
      <c r="C105" s="10"/>
      <c r="D105" s="10"/>
      <c r="E105" s="10"/>
      <c r="F105" s="10"/>
      <c r="G105" s="24"/>
      <c r="H105" s="26"/>
      <c r="I105" s="26"/>
    </row>
    <row r="106" spans="1:9" x14ac:dyDescent="0.25">
      <c r="A106" s="11" t="s">
        <v>54</v>
      </c>
      <c r="B106" s="10"/>
      <c r="C106" s="10"/>
      <c r="D106" s="10"/>
      <c r="E106" s="10"/>
      <c r="F106" s="10"/>
      <c r="G106" s="24"/>
      <c r="H106" s="26"/>
      <c r="I106" s="26"/>
    </row>
    <row r="107" spans="1:9" x14ac:dyDescent="0.25">
      <c r="A107" s="11" t="s">
        <v>37</v>
      </c>
      <c r="B107" s="10"/>
      <c r="C107" s="10"/>
      <c r="D107" s="10"/>
      <c r="E107" s="10"/>
      <c r="F107" s="10"/>
      <c r="G107" s="24">
        <v>14</v>
      </c>
      <c r="H107" s="26">
        <v>2382.25</v>
      </c>
      <c r="I107" s="26">
        <v>6940.51</v>
      </c>
    </row>
    <row r="108" spans="1:9" x14ac:dyDescent="0.25">
      <c r="A108" s="11"/>
      <c r="B108" s="10"/>
      <c r="C108" s="10"/>
      <c r="D108" s="10"/>
      <c r="E108" s="10"/>
      <c r="F108" s="10"/>
      <c r="G108" s="24"/>
      <c r="H108" s="26"/>
      <c r="I108" s="26"/>
    </row>
    <row r="109" spans="1:9" x14ac:dyDescent="0.25">
      <c r="A109" s="11" t="s">
        <v>55</v>
      </c>
      <c r="B109" s="10"/>
      <c r="C109" s="10"/>
      <c r="D109" s="10"/>
      <c r="E109" s="10"/>
      <c r="F109" s="10"/>
      <c r="G109" s="24"/>
      <c r="H109" s="26"/>
      <c r="I109" s="26"/>
    </row>
    <row r="110" spans="1:9" x14ac:dyDescent="0.25">
      <c r="A110" s="11" t="s">
        <v>35</v>
      </c>
      <c r="B110" s="10"/>
      <c r="C110" s="10"/>
      <c r="D110" s="10"/>
      <c r="E110" s="10"/>
      <c r="F110" s="10"/>
      <c r="G110" s="24">
        <v>14</v>
      </c>
      <c r="H110" s="26">
        <f>55015.99+0</f>
        <v>55015.99</v>
      </c>
      <c r="I110" s="26">
        <v>7384.66</v>
      </c>
    </row>
    <row r="111" spans="1:9" x14ac:dyDescent="0.25">
      <c r="A111" s="11" t="s">
        <v>60</v>
      </c>
      <c r="B111" s="10"/>
      <c r="C111" s="10"/>
      <c r="D111" s="10"/>
      <c r="E111" s="10"/>
      <c r="F111" s="10"/>
      <c r="G111" s="24">
        <v>14</v>
      </c>
      <c r="H111" s="26">
        <v>221414</v>
      </c>
      <c r="I111" s="26">
        <f>213425+447.65</f>
        <v>213872.65</v>
      </c>
    </row>
    <row r="112" spans="1:9" x14ac:dyDescent="0.25">
      <c r="A112" s="11" t="s">
        <v>36</v>
      </c>
      <c r="B112" s="10"/>
      <c r="C112" s="10"/>
      <c r="D112" s="10"/>
      <c r="E112" s="10"/>
      <c r="F112" s="10"/>
      <c r="G112" s="24">
        <v>14</v>
      </c>
      <c r="H112" s="26">
        <f>222.98+1320+24764.29+15373.22+26.82+225.77+429.73+14813.3+50039.86+321.68+321.68+14831.43+6784.35+7.66+241.55+323.39+3323.25+76.34+101.65+4935+510.45+49.08+1328.4+1197+3857.2</f>
        <v>145426.07999999999</v>
      </c>
      <c r="I112" s="26">
        <f>222.98+1320+15.94+24764.29+15373.22+55.35+26.82+35734.39+23664.83+7.66+210.3+323.39+216.69+132.3+1845.96+103.47+4935+510.45+30.75+9968.43+1328.4+1197+24012.29</f>
        <v>145999.91</v>
      </c>
    </row>
    <row r="113" spans="1:9" x14ac:dyDescent="0.25">
      <c r="A113" s="11"/>
      <c r="B113" s="10"/>
      <c r="C113" s="10"/>
      <c r="D113" s="10"/>
      <c r="E113" s="10"/>
      <c r="F113" s="10"/>
      <c r="G113" s="24"/>
      <c r="H113" s="26"/>
      <c r="I113" s="26"/>
    </row>
    <row r="114" spans="1:9" x14ac:dyDescent="0.25">
      <c r="A114" s="11" t="s">
        <v>61</v>
      </c>
      <c r="B114" s="10"/>
      <c r="C114" s="10"/>
      <c r="D114" s="10"/>
      <c r="E114" s="10"/>
      <c r="F114" s="10"/>
      <c r="G114" s="24"/>
      <c r="H114" s="29">
        <f>17.82+1483.23</f>
        <v>1501.05</v>
      </c>
      <c r="I114" s="29">
        <v>0</v>
      </c>
    </row>
    <row r="115" spans="1:9" x14ac:dyDescent="0.25">
      <c r="A115" s="11"/>
      <c r="B115" s="10"/>
      <c r="C115" s="10"/>
      <c r="D115" s="10"/>
      <c r="E115" s="10"/>
      <c r="F115" s="10"/>
      <c r="G115" s="24"/>
      <c r="H115" s="22">
        <f>SUM(H98:H114)</f>
        <v>464861.81</v>
      </c>
      <c r="I115" s="22">
        <f>SUM(I98:I114)</f>
        <v>408465.31000000006</v>
      </c>
    </row>
    <row r="116" spans="1:9" x14ac:dyDescent="0.25">
      <c r="A116" s="9" t="s">
        <v>62</v>
      </c>
      <c r="B116" s="10"/>
      <c r="C116" s="10"/>
      <c r="D116" s="10"/>
      <c r="E116" s="10"/>
      <c r="F116" s="10"/>
      <c r="G116" s="24"/>
      <c r="H116" s="22">
        <f>+H96+H115</f>
        <v>625460.68999999994</v>
      </c>
      <c r="I116" s="22">
        <f>+I96+I115</f>
        <v>609499.52</v>
      </c>
    </row>
    <row r="117" spans="1:9" ht="15.75" thickBot="1" x14ac:dyDescent="0.3">
      <c r="A117" s="9" t="s">
        <v>63</v>
      </c>
      <c r="B117" s="10"/>
      <c r="C117" s="10"/>
      <c r="D117" s="10"/>
      <c r="E117" s="10"/>
      <c r="F117" s="10"/>
      <c r="G117" s="24"/>
      <c r="H117" s="23">
        <f>+H87+H116</f>
        <v>2371270.4500000002</v>
      </c>
      <c r="I117" s="23">
        <f>+I87+I116</f>
        <v>2446092.62</v>
      </c>
    </row>
    <row r="118" spans="1:9" ht="15.75" thickTop="1" x14ac:dyDescent="0.25">
      <c r="A118" s="11"/>
      <c r="B118" s="10"/>
      <c r="C118" s="10"/>
      <c r="D118" s="10"/>
      <c r="E118" s="10"/>
      <c r="F118" s="10"/>
      <c r="G118" s="24"/>
      <c r="H118" s="26">
        <f>+H69-H117</f>
        <v>0</v>
      </c>
      <c r="I118" s="26">
        <f>+I69-I117</f>
        <v>0</v>
      </c>
    </row>
    <row r="119" spans="1:9" x14ac:dyDescent="0.25">
      <c r="A119" s="31"/>
      <c r="B119" s="32"/>
      <c r="C119" s="32"/>
      <c r="D119" s="32"/>
      <c r="E119" s="32"/>
      <c r="F119" s="32"/>
      <c r="G119" s="33"/>
      <c r="H119" s="29"/>
      <c r="I119" s="29"/>
    </row>
    <row r="120" spans="1:9" x14ac:dyDescent="0.25">
      <c r="A120" s="1"/>
      <c r="B120" s="1"/>
      <c r="C120" s="1"/>
      <c r="D120" s="1"/>
      <c r="E120" s="1"/>
      <c r="F120" s="1"/>
      <c r="G120" s="3"/>
      <c r="H120" s="19"/>
      <c r="I120" s="19"/>
    </row>
    <row r="121" spans="1:9" x14ac:dyDescent="0.25">
      <c r="A121" s="1"/>
      <c r="B121" s="1"/>
      <c r="C121" s="1"/>
      <c r="D121" s="1"/>
      <c r="E121" s="1"/>
      <c r="F121" s="1"/>
      <c r="G121" s="3"/>
      <c r="H121" s="19"/>
      <c r="I121" s="19"/>
    </row>
    <row r="122" spans="1:9" x14ac:dyDescent="0.25">
      <c r="A122" s="1"/>
      <c r="B122" s="1"/>
      <c r="C122" s="1"/>
      <c r="D122" s="1"/>
      <c r="E122" s="1"/>
      <c r="F122" s="1"/>
      <c r="G122" s="3"/>
      <c r="H122" s="19"/>
      <c r="I122" s="19"/>
    </row>
    <row r="123" spans="1:9" x14ac:dyDescent="0.25">
      <c r="A123" s="1"/>
      <c r="B123" s="1"/>
      <c r="C123" s="1"/>
      <c r="D123" s="1"/>
      <c r="E123" s="1"/>
      <c r="F123" s="1"/>
      <c r="H123" s="12"/>
      <c r="I123" s="12"/>
    </row>
    <row r="124" spans="1:9" x14ac:dyDescent="0.25">
      <c r="A124" s="1"/>
      <c r="B124" s="1"/>
      <c r="C124" s="1"/>
      <c r="D124" s="1"/>
      <c r="E124" s="1"/>
      <c r="F124" s="1"/>
      <c r="H124" s="12"/>
      <c r="I124" s="12"/>
    </row>
    <row r="125" spans="1:9" x14ac:dyDescent="0.25">
      <c r="A125" s="1"/>
      <c r="B125" s="1"/>
      <c r="C125" s="1"/>
      <c r="D125" s="1"/>
      <c r="E125" s="1"/>
      <c r="F125" s="1"/>
      <c r="H125" s="12"/>
      <c r="I125" s="12"/>
    </row>
    <row r="126" spans="1:9" x14ac:dyDescent="0.25">
      <c r="A126" s="1"/>
      <c r="B126" s="1"/>
      <c r="C126" s="1"/>
      <c r="D126" s="1"/>
      <c r="E126" s="1"/>
      <c r="F126" s="1"/>
      <c r="H126" s="12"/>
      <c r="I126" s="12"/>
    </row>
    <row r="127" spans="1:9" x14ac:dyDescent="0.25">
      <c r="A127" s="1"/>
      <c r="B127" s="1"/>
      <c r="C127" s="1"/>
      <c r="D127" s="1"/>
      <c r="E127" s="1"/>
      <c r="F127" s="1"/>
      <c r="H127" s="12"/>
      <c r="I127" s="12"/>
    </row>
    <row r="128" spans="1:9" x14ac:dyDescent="0.25">
      <c r="A128" s="1"/>
      <c r="B128" s="1"/>
      <c r="C128" s="1"/>
      <c r="D128" s="1"/>
      <c r="E128" s="1"/>
      <c r="F128" s="1"/>
      <c r="H128" s="12"/>
      <c r="I128" s="12"/>
    </row>
    <row r="129" spans="1:9" x14ac:dyDescent="0.25">
      <c r="A129" s="1"/>
      <c r="B129" s="1"/>
      <c r="C129" s="1"/>
      <c r="D129" s="1"/>
      <c r="E129" s="1"/>
      <c r="F129" s="1"/>
      <c r="H129" s="12"/>
      <c r="I129" s="12"/>
    </row>
    <row r="130" spans="1:9" x14ac:dyDescent="0.25">
      <c r="A130" s="1"/>
      <c r="B130" s="1"/>
      <c r="C130" s="1"/>
      <c r="D130" s="1"/>
      <c r="E130" s="1"/>
      <c r="F130" s="1"/>
      <c r="H130" s="12"/>
      <c r="I130" s="12"/>
    </row>
    <row r="131" spans="1:9" x14ac:dyDescent="0.25">
      <c r="A131" s="1"/>
      <c r="B131" s="1"/>
      <c r="C131" s="1"/>
      <c r="D131" s="1"/>
      <c r="E131" s="1"/>
      <c r="F131" s="1"/>
      <c r="H131" s="12"/>
      <c r="I131" s="12"/>
    </row>
    <row r="132" spans="1:9" x14ac:dyDescent="0.25">
      <c r="A132" s="1"/>
      <c r="B132" s="1"/>
      <c r="C132" s="1"/>
      <c r="D132" s="1"/>
      <c r="E132" s="1"/>
      <c r="F132" s="1"/>
      <c r="H132" s="12"/>
      <c r="I132" s="12"/>
    </row>
    <row r="133" spans="1:9" x14ac:dyDescent="0.25">
      <c r="A133" s="1"/>
      <c r="B133" s="1"/>
      <c r="C133" s="1"/>
      <c r="D133" s="1"/>
      <c r="E133" s="1"/>
      <c r="F133" s="1"/>
      <c r="H133" s="12"/>
      <c r="I133" s="12"/>
    </row>
    <row r="134" spans="1:9" x14ac:dyDescent="0.25">
      <c r="A134" s="1"/>
      <c r="B134" s="1"/>
      <c r="C134" s="1"/>
      <c r="D134" s="1"/>
      <c r="E134" s="1"/>
      <c r="F134" s="1"/>
      <c r="H134" s="12"/>
      <c r="I134" s="12"/>
    </row>
    <row r="135" spans="1:9" x14ac:dyDescent="0.25">
      <c r="A135" s="1"/>
      <c r="B135" s="1"/>
      <c r="C135" s="1"/>
      <c r="D135" s="1"/>
      <c r="E135" s="1"/>
      <c r="F135" s="1"/>
      <c r="H135" s="12"/>
      <c r="I135" s="12"/>
    </row>
    <row r="136" spans="1:9" x14ac:dyDescent="0.25">
      <c r="A136" s="1"/>
      <c r="B136" s="1"/>
      <c r="C136" s="1"/>
      <c r="D136" s="1"/>
      <c r="E136" s="1"/>
      <c r="F136" s="1"/>
      <c r="H136" s="12"/>
      <c r="I136" s="12"/>
    </row>
    <row r="137" spans="1:9" x14ac:dyDescent="0.25">
      <c r="A137" s="1"/>
      <c r="B137" s="1"/>
      <c r="C137" s="1"/>
      <c r="D137" s="1"/>
      <c r="E137" s="1"/>
      <c r="F137" s="1"/>
      <c r="H137" s="12"/>
      <c r="I137" s="12"/>
    </row>
    <row r="138" spans="1:9" x14ac:dyDescent="0.25">
      <c r="A138" s="1"/>
      <c r="B138" s="1"/>
      <c r="C138" s="1"/>
      <c r="D138" s="1"/>
      <c r="E138" s="1"/>
      <c r="F138" s="1"/>
      <c r="H138" s="12"/>
      <c r="I138" s="12"/>
    </row>
    <row r="139" spans="1:9" x14ac:dyDescent="0.25">
      <c r="A139" s="1"/>
      <c r="B139" s="1"/>
      <c r="C139" s="1"/>
      <c r="D139" s="1"/>
      <c r="E139" s="1"/>
      <c r="F139" s="1"/>
      <c r="H139" s="12"/>
      <c r="I139" s="12"/>
    </row>
    <row r="140" spans="1:9" x14ac:dyDescent="0.25">
      <c r="A140" s="1"/>
      <c r="B140" s="1"/>
      <c r="C140" s="1"/>
      <c r="D140" s="1"/>
      <c r="E140" s="1"/>
      <c r="F140" s="1"/>
      <c r="H140" s="12"/>
      <c r="I140" s="12"/>
    </row>
    <row r="141" spans="1:9" x14ac:dyDescent="0.25">
      <c r="A141" s="1"/>
      <c r="B141" s="1"/>
      <c r="C141" s="1"/>
      <c r="D141" s="1"/>
      <c r="E141" s="1"/>
      <c r="F141" s="1"/>
      <c r="H141" s="12"/>
      <c r="I141" s="12"/>
    </row>
    <row r="142" spans="1:9" x14ac:dyDescent="0.25">
      <c r="A142" s="1"/>
      <c r="B142" s="1"/>
      <c r="C142" s="1"/>
      <c r="D142" s="1"/>
      <c r="E142" s="1"/>
      <c r="F142" s="1"/>
      <c r="H142" s="12"/>
      <c r="I142" s="12"/>
    </row>
    <row r="143" spans="1:9" x14ac:dyDescent="0.25">
      <c r="A143" s="1"/>
      <c r="B143" s="1"/>
      <c r="C143" s="1"/>
      <c r="D143" s="1"/>
      <c r="E143" s="1"/>
      <c r="F143" s="1"/>
      <c r="H143" s="12"/>
      <c r="I143" s="12"/>
    </row>
    <row r="144" spans="1:9" x14ac:dyDescent="0.25">
      <c r="A144" s="1"/>
      <c r="B144" s="1"/>
      <c r="C144" s="1"/>
      <c r="D144" s="1"/>
      <c r="E144" s="1"/>
      <c r="F144" s="1"/>
      <c r="H144" s="12"/>
      <c r="I144" s="12"/>
    </row>
    <row r="145" spans="1:9" x14ac:dyDescent="0.25">
      <c r="A145" s="1"/>
      <c r="B145" s="1"/>
      <c r="C145" s="1"/>
      <c r="D145" s="1"/>
      <c r="E145" s="1"/>
      <c r="F145" s="1"/>
      <c r="H145" s="12"/>
      <c r="I145" s="12"/>
    </row>
    <row r="146" spans="1:9" x14ac:dyDescent="0.25">
      <c r="A146" s="1"/>
      <c r="B146" s="1"/>
      <c r="C146" s="1"/>
      <c r="D146" s="1"/>
      <c r="E146" s="1"/>
      <c r="F146" s="1"/>
      <c r="H146" s="12"/>
      <c r="I146" s="12"/>
    </row>
    <row r="147" spans="1:9" x14ac:dyDescent="0.25">
      <c r="A147" s="1"/>
      <c r="B147" s="1"/>
      <c r="C147" s="1"/>
      <c r="D147" s="1"/>
      <c r="E147" s="1"/>
      <c r="F147" s="1"/>
      <c r="H147" s="12"/>
      <c r="I147" s="12"/>
    </row>
    <row r="148" spans="1:9" x14ac:dyDescent="0.25">
      <c r="A148" s="1"/>
      <c r="B148" s="1"/>
      <c r="C148" s="1"/>
      <c r="D148" s="1"/>
      <c r="E148" s="1"/>
      <c r="F148" s="1"/>
      <c r="H148" s="12"/>
      <c r="I148" s="12"/>
    </row>
    <row r="149" spans="1:9" x14ac:dyDescent="0.25">
      <c r="A149" s="1"/>
      <c r="B149" s="1"/>
      <c r="C149" s="1"/>
      <c r="D149" s="1"/>
      <c r="E149" s="1"/>
      <c r="F149" s="1"/>
      <c r="H149" s="12"/>
      <c r="I149" s="12"/>
    </row>
    <row r="150" spans="1:9" x14ac:dyDescent="0.25">
      <c r="A150" s="1"/>
      <c r="B150" s="1"/>
      <c r="C150" s="1"/>
      <c r="D150" s="1"/>
      <c r="E150" s="1"/>
      <c r="F150" s="1"/>
      <c r="H150" s="12"/>
      <c r="I150" s="12"/>
    </row>
    <row r="151" spans="1:9" x14ac:dyDescent="0.25">
      <c r="A151" s="1"/>
      <c r="B151" s="1"/>
      <c r="C151" s="1"/>
      <c r="D151" s="1"/>
      <c r="E151" s="1"/>
      <c r="F151" s="1"/>
      <c r="H151" s="12"/>
      <c r="I151" s="12"/>
    </row>
    <row r="152" spans="1:9" x14ac:dyDescent="0.25">
      <c r="A152" s="1"/>
      <c r="B152" s="1"/>
      <c r="C152" s="1"/>
      <c r="D152" s="1"/>
      <c r="E152" s="1"/>
      <c r="F152" s="1"/>
      <c r="H152" s="12"/>
      <c r="I152" s="12"/>
    </row>
    <row r="153" spans="1:9" x14ac:dyDescent="0.25">
      <c r="A153" s="1"/>
      <c r="B153" s="1"/>
      <c r="C153" s="1"/>
      <c r="D153" s="1"/>
      <c r="E153" s="1"/>
      <c r="F153" s="1"/>
      <c r="H153" s="12"/>
      <c r="I153" s="12"/>
    </row>
    <row r="154" spans="1:9" x14ac:dyDescent="0.25">
      <c r="A154" s="1"/>
      <c r="B154" s="1"/>
      <c r="C154" s="1"/>
      <c r="D154" s="1"/>
      <c r="E154" s="1"/>
      <c r="F154" s="1"/>
    </row>
    <row r="155" spans="1:9" x14ac:dyDescent="0.25">
      <c r="A155" s="1"/>
      <c r="B155" s="1"/>
      <c r="C155" s="1"/>
      <c r="D155" s="1"/>
      <c r="E155" s="1"/>
      <c r="F155" s="1"/>
    </row>
  </sheetData>
  <mergeCells count="8">
    <mergeCell ref="A13:F13"/>
    <mergeCell ref="A75:F75"/>
    <mergeCell ref="A5:I5"/>
    <mergeCell ref="A10:F10"/>
    <mergeCell ref="G10:I10"/>
    <mergeCell ref="A11:F12"/>
    <mergeCell ref="G11:G12"/>
    <mergeCell ref="H11:I11"/>
  </mergeCells>
  <hyperlinks>
    <hyperlink ref="K1" location="Índice!B18:C51" display="Índice"/>
  </hyperlinks>
  <pageMargins left="0.7" right="0.7" top="0.75" bottom="0.75" header="0.3" footer="0.3"/>
  <pageSetup scale="72" orientation="portrait" r:id="rId1"/>
  <rowBreaks count="1" manualBreakCount="1">
    <brk id="70" max="9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97"/>
  <sheetViews>
    <sheetView view="pageBreakPreview" topLeftCell="A17" zoomScale="90" zoomScaleNormal="100" zoomScaleSheetLayoutView="90" workbookViewId="0">
      <selection activeCell="L17" sqref="L1:L1048576"/>
    </sheetView>
  </sheetViews>
  <sheetFormatPr defaultRowHeight="15" x14ac:dyDescent="0.25"/>
  <cols>
    <col min="7" max="7" width="9.140625" style="34"/>
    <col min="8" max="8" width="14.85546875" customWidth="1"/>
    <col min="9" max="9" width="16.42578125" customWidth="1"/>
    <col min="10" max="10" width="13.140625" hidden="1" customWidth="1"/>
    <col min="11" max="11" width="14.42578125" hidden="1" customWidth="1"/>
    <col min="260" max="260" width="14.85546875" customWidth="1"/>
    <col min="261" max="261" width="16.42578125" customWidth="1"/>
    <col min="262" max="263" width="0" hidden="1" customWidth="1"/>
    <col min="264" max="264" width="11.5703125" bestFit="1" customWidth="1"/>
    <col min="516" max="516" width="14.85546875" customWidth="1"/>
    <col min="517" max="517" width="16.42578125" customWidth="1"/>
    <col min="518" max="519" width="0" hidden="1" customWidth="1"/>
    <col min="520" max="520" width="11.5703125" bestFit="1" customWidth="1"/>
    <col min="772" max="772" width="14.85546875" customWidth="1"/>
    <col min="773" max="773" width="16.42578125" customWidth="1"/>
    <col min="774" max="775" width="0" hidden="1" customWidth="1"/>
    <col min="776" max="776" width="11.5703125" bestFit="1" customWidth="1"/>
    <col min="1028" max="1028" width="14.85546875" customWidth="1"/>
    <col min="1029" max="1029" width="16.42578125" customWidth="1"/>
    <col min="1030" max="1031" width="0" hidden="1" customWidth="1"/>
    <col min="1032" max="1032" width="11.5703125" bestFit="1" customWidth="1"/>
    <col min="1284" max="1284" width="14.85546875" customWidth="1"/>
    <col min="1285" max="1285" width="16.42578125" customWidth="1"/>
    <col min="1286" max="1287" width="0" hidden="1" customWidth="1"/>
    <col min="1288" max="1288" width="11.5703125" bestFit="1" customWidth="1"/>
    <col min="1540" max="1540" width="14.85546875" customWidth="1"/>
    <col min="1541" max="1541" width="16.42578125" customWidth="1"/>
    <col min="1542" max="1543" width="0" hidden="1" customWidth="1"/>
    <col min="1544" max="1544" width="11.5703125" bestFit="1" customWidth="1"/>
    <col min="1796" max="1796" width="14.85546875" customWidth="1"/>
    <col min="1797" max="1797" width="16.42578125" customWidth="1"/>
    <col min="1798" max="1799" width="0" hidden="1" customWidth="1"/>
    <col min="1800" max="1800" width="11.5703125" bestFit="1" customWidth="1"/>
    <col min="2052" max="2052" width="14.85546875" customWidth="1"/>
    <col min="2053" max="2053" width="16.42578125" customWidth="1"/>
    <col min="2054" max="2055" width="0" hidden="1" customWidth="1"/>
    <col min="2056" max="2056" width="11.5703125" bestFit="1" customWidth="1"/>
    <col min="2308" max="2308" width="14.85546875" customWidth="1"/>
    <col min="2309" max="2309" width="16.42578125" customWidth="1"/>
    <col min="2310" max="2311" width="0" hidden="1" customWidth="1"/>
    <col min="2312" max="2312" width="11.5703125" bestFit="1" customWidth="1"/>
    <col min="2564" max="2564" width="14.85546875" customWidth="1"/>
    <col min="2565" max="2565" width="16.42578125" customWidth="1"/>
    <col min="2566" max="2567" width="0" hidden="1" customWidth="1"/>
    <col min="2568" max="2568" width="11.5703125" bestFit="1" customWidth="1"/>
    <col min="2820" max="2820" width="14.85546875" customWidth="1"/>
    <col min="2821" max="2821" width="16.42578125" customWidth="1"/>
    <col min="2822" max="2823" width="0" hidden="1" customWidth="1"/>
    <col min="2824" max="2824" width="11.5703125" bestFit="1" customWidth="1"/>
    <col min="3076" max="3076" width="14.85546875" customWidth="1"/>
    <col min="3077" max="3077" width="16.42578125" customWidth="1"/>
    <col min="3078" max="3079" width="0" hidden="1" customWidth="1"/>
    <col min="3080" max="3080" width="11.5703125" bestFit="1" customWidth="1"/>
    <col min="3332" max="3332" width="14.85546875" customWidth="1"/>
    <col min="3333" max="3333" width="16.42578125" customWidth="1"/>
    <col min="3334" max="3335" width="0" hidden="1" customWidth="1"/>
    <col min="3336" max="3336" width="11.5703125" bestFit="1" customWidth="1"/>
    <col min="3588" max="3588" width="14.85546875" customWidth="1"/>
    <col min="3589" max="3589" width="16.42578125" customWidth="1"/>
    <col min="3590" max="3591" width="0" hidden="1" customWidth="1"/>
    <col min="3592" max="3592" width="11.5703125" bestFit="1" customWidth="1"/>
    <col min="3844" max="3844" width="14.85546875" customWidth="1"/>
    <col min="3845" max="3845" width="16.42578125" customWidth="1"/>
    <col min="3846" max="3847" width="0" hidden="1" customWidth="1"/>
    <col min="3848" max="3848" width="11.5703125" bestFit="1" customWidth="1"/>
    <col min="4100" max="4100" width="14.85546875" customWidth="1"/>
    <col min="4101" max="4101" width="16.42578125" customWidth="1"/>
    <col min="4102" max="4103" width="0" hidden="1" customWidth="1"/>
    <col min="4104" max="4104" width="11.5703125" bestFit="1" customWidth="1"/>
    <col min="4356" max="4356" width="14.85546875" customWidth="1"/>
    <col min="4357" max="4357" width="16.42578125" customWidth="1"/>
    <col min="4358" max="4359" width="0" hidden="1" customWidth="1"/>
    <col min="4360" max="4360" width="11.5703125" bestFit="1" customWidth="1"/>
    <col min="4612" max="4612" width="14.85546875" customWidth="1"/>
    <col min="4613" max="4613" width="16.42578125" customWidth="1"/>
    <col min="4614" max="4615" width="0" hidden="1" customWidth="1"/>
    <col min="4616" max="4616" width="11.5703125" bestFit="1" customWidth="1"/>
    <col min="4868" max="4868" width="14.85546875" customWidth="1"/>
    <col min="4869" max="4869" width="16.42578125" customWidth="1"/>
    <col min="4870" max="4871" width="0" hidden="1" customWidth="1"/>
    <col min="4872" max="4872" width="11.5703125" bestFit="1" customWidth="1"/>
    <col min="5124" max="5124" width="14.85546875" customWidth="1"/>
    <col min="5125" max="5125" width="16.42578125" customWidth="1"/>
    <col min="5126" max="5127" width="0" hidden="1" customWidth="1"/>
    <col min="5128" max="5128" width="11.5703125" bestFit="1" customWidth="1"/>
    <col min="5380" max="5380" width="14.85546875" customWidth="1"/>
    <col min="5381" max="5381" width="16.42578125" customWidth="1"/>
    <col min="5382" max="5383" width="0" hidden="1" customWidth="1"/>
    <col min="5384" max="5384" width="11.5703125" bestFit="1" customWidth="1"/>
    <col min="5636" max="5636" width="14.85546875" customWidth="1"/>
    <col min="5637" max="5637" width="16.42578125" customWidth="1"/>
    <col min="5638" max="5639" width="0" hidden="1" customWidth="1"/>
    <col min="5640" max="5640" width="11.5703125" bestFit="1" customWidth="1"/>
    <col min="5892" max="5892" width="14.85546875" customWidth="1"/>
    <col min="5893" max="5893" width="16.42578125" customWidth="1"/>
    <col min="5894" max="5895" width="0" hidden="1" customWidth="1"/>
    <col min="5896" max="5896" width="11.5703125" bestFit="1" customWidth="1"/>
    <col min="6148" max="6148" width="14.85546875" customWidth="1"/>
    <col min="6149" max="6149" width="16.42578125" customWidth="1"/>
    <col min="6150" max="6151" width="0" hidden="1" customWidth="1"/>
    <col min="6152" max="6152" width="11.5703125" bestFit="1" customWidth="1"/>
    <col min="6404" max="6404" width="14.85546875" customWidth="1"/>
    <col min="6405" max="6405" width="16.42578125" customWidth="1"/>
    <col min="6406" max="6407" width="0" hidden="1" customWidth="1"/>
    <col min="6408" max="6408" width="11.5703125" bestFit="1" customWidth="1"/>
    <col min="6660" max="6660" width="14.85546875" customWidth="1"/>
    <col min="6661" max="6661" width="16.42578125" customWidth="1"/>
    <col min="6662" max="6663" width="0" hidden="1" customWidth="1"/>
    <col min="6664" max="6664" width="11.5703125" bestFit="1" customWidth="1"/>
    <col min="6916" max="6916" width="14.85546875" customWidth="1"/>
    <col min="6917" max="6917" width="16.42578125" customWidth="1"/>
    <col min="6918" max="6919" width="0" hidden="1" customWidth="1"/>
    <col min="6920" max="6920" width="11.5703125" bestFit="1" customWidth="1"/>
    <col min="7172" max="7172" width="14.85546875" customWidth="1"/>
    <col min="7173" max="7173" width="16.42578125" customWidth="1"/>
    <col min="7174" max="7175" width="0" hidden="1" customWidth="1"/>
    <col min="7176" max="7176" width="11.5703125" bestFit="1" customWidth="1"/>
    <col min="7428" max="7428" width="14.85546875" customWidth="1"/>
    <col min="7429" max="7429" width="16.42578125" customWidth="1"/>
    <col min="7430" max="7431" width="0" hidden="1" customWidth="1"/>
    <col min="7432" max="7432" width="11.5703125" bestFit="1" customWidth="1"/>
    <col min="7684" max="7684" width="14.85546875" customWidth="1"/>
    <col min="7685" max="7685" width="16.42578125" customWidth="1"/>
    <col min="7686" max="7687" width="0" hidden="1" customWidth="1"/>
    <col min="7688" max="7688" width="11.5703125" bestFit="1" customWidth="1"/>
    <col min="7940" max="7940" width="14.85546875" customWidth="1"/>
    <col min="7941" max="7941" width="16.42578125" customWidth="1"/>
    <col min="7942" max="7943" width="0" hidden="1" customWidth="1"/>
    <col min="7944" max="7944" width="11.5703125" bestFit="1" customWidth="1"/>
    <col min="8196" max="8196" width="14.85546875" customWidth="1"/>
    <col min="8197" max="8197" width="16.42578125" customWidth="1"/>
    <col min="8198" max="8199" width="0" hidden="1" customWidth="1"/>
    <col min="8200" max="8200" width="11.5703125" bestFit="1" customWidth="1"/>
    <col min="8452" max="8452" width="14.85546875" customWidth="1"/>
    <col min="8453" max="8453" width="16.42578125" customWidth="1"/>
    <col min="8454" max="8455" width="0" hidden="1" customWidth="1"/>
    <col min="8456" max="8456" width="11.5703125" bestFit="1" customWidth="1"/>
    <col min="8708" max="8708" width="14.85546875" customWidth="1"/>
    <col min="8709" max="8709" width="16.42578125" customWidth="1"/>
    <col min="8710" max="8711" width="0" hidden="1" customWidth="1"/>
    <col min="8712" max="8712" width="11.5703125" bestFit="1" customWidth="1"/>
    <col min="8964" max="8964" width="14.85546875" customWidth="1"/>
    <col min="8965" max="8965" width="16.42578125" customWidth="1"/>
    <col min="8966" max="8967" width="0" hidden="1" customWidth="1"/>
    <col min="8968" max="8968" width="11.5703125" bestFit="1" customWidth="1"/>
    <col min="9220" max="9220" width="14.85546875" customWidth="1"/>
    <col min="9221" max="9221" width="16.42578125" customWidth="1"/>
    <col min="9222" max="9223" width="0" hidden="1" customWidth="1"/>
    <col min="9224" max="9224" width="11.5703125" bestFit="1" customWidth="1"/>
    <col min="9476" max="9476" width="14.85546875" customWidth="1"/>
    <col min="9477" max="9477" width="16.42578125" customWidth="1"/>
    <col min="9478" max="9479" width="0" hidden="1" customWidth="1"/>
    <col min="9480" max="9480" width="11.5703125" bestFit="1" customWidth="1"/>
    <col min="9732" max="9732" width="14.85546875" customWidth="1"/>
    <col min="9733" max="9733" width="16.42578125" customWidth="1"/>
    <col min="9734" max="9735" width="0" hidden="1" customWidth="1"/>
    <col min="9736" max="9736" width="11.5703125" bestFit="1" customWidth="1"/>
    <col min="9988" max="9988" width="14.85546875" customWidth="1"/>
    <col min="9989" max="9989" width="16.42578125" customWidth="1"/>
    <col min="9990" max="9991" width="0" hidden="1" customWidth="1"/>
    <col min="9992" max="9992" width="11.5703125" bestFit="1" customWidth="1"/>
    <col min="10244" max="10244" width="14.85546875" customWidth="1"/>
    <col min="10245" max="10245" width="16.42578125" customWidth="1"/>
    <col min="10246" max="10247" width="0" hidden="1" customWidth="1"/>
    <col min="10248" max="10248" width="11.5703125" bestFit="1" customWidth="1"/>
    <col min="10500" max="10500" width="14.85546875" customWidth="1"/>
    <col min="10501" max="10501" width="16.42578125" customWidth="1"/>
    <col min="10502" max="10503" width="0" hidden="1" customWidth="1"/>
    <col min="10504" max="10504" width="11.5703125" bestFit="1" customWidth="1"/>
    <col min="10756" max="10756" width="14.85546875" customWidth="1"/>
    <col min="10757" max="10757" width="16.42578125" customWidth="1"/>
    <col min="10758" max="10759" width="0" hidden="1" customWidth="1"/>
    <col min="10760" max="10760" width="11.5703125" bestFit="1" customWidth="1"/>
    <col min="11012" max="11012" width="14.85546875" customWidth="1"/>
    <col min="11013" max="11013" width="16.42578125" customWidth="1"/>
    <col min="11014" max="11015" width="0" hidden="1" customWidth="1"/>
    <col min="11016" max="11016" width="11.5703125" bestFit="1" customWidth="1"/>
    <col min="11268" max="11268" width="14.85546875" customWidth="1"/>
    <col min="11269" max="11269" width="16.42578125" customWidth="1"/>
    <col min="11270" max="11271" width="0" hidden="1" customWidth="1"/>
    <col min="11272" max="11272" width="11.5703125" bestFit="1" customWidth="1"/>
    <col min="11524" max="11524" width="14.85546875" customWidth="1"/>
    <col min="11525" max="11525" width="16.42578125" customWidth="1"/>
    <col min="11526" max="11527" width="0" hidden="1" customWidth="1"/>
    <col min="11528" max="11528" width="11.5703125" bestFit="1" customWidth="1"/>
    <col min="11780" max="11780" width="14.85546875" customWidth="1"/>
    <col min="11781" max="11781" width="16.42578125" customWidth="1"/>
    <col min="11782" max="11783" width="0" hidden="1" customWidth="1"/>
    <col min="11784" max="11784" width="11.5703125" bestFit="1" customWidth="1"/>
    <col min="12036" max="12036" width="14.85546875" customWidth="1"/>
    <col min="12037" max="12037" width="16.42578125" customWidth="1"/>
    <col min="12038" max="12039" width="0" hidden="1" customWidth="1"/>
    <col min="12040" max="12040" width="11.5703125" bestFit="1" customWidth="1"/>
    <col min="12292" max="12292" width="14.85546875" customWidth="1"/>
    <col min="12293" max="12293" width="16.42578125" customWidth="1"/>
    <col min="12294" max="12295" width="0" hidden="1" customWidth="1"/>
    <col min="12296" max="12296" width="11.5703125" bestFit="1" customWidth="1"/>
    <col min="12548" max="12548" width="14.85546875" customWidth="1"/>
    <col min="12549" max="12549" width="16.42578125" customWidth="1"/>
    <col min="12550" max="12551" width="0" hidden="1" customWidth="1"/>
    <col min="12552" max="12552" width="11.5703125" bestFit="1" customWidth="1"/>
    <col min="12804" max="12804" width="14.85546875" customWidth="1"/>
    <col min="12805" max="12805" width="16.42578125" customWidth="1"/>
    <col min="12806" max="12807" width="0" hidden="1" customWidth="1"/>
    <col min="12808" max="12808" width="11.5703125" bestFit="1" customWidth="1"/>
    <col min="13060" max="13060" width="14.85546875" customWidth="1"/>
    <col min="13061" max="13061" width="16.42578125" customWidth="1"/>
    <col min="13062" max="13063" width="0" hidden="1" customWidth="1"/>
    <col min="13064" max="13064" width="11.5703125" bestFit="1" customWidth="1"/>
    <col min="13316" max="13316" width="14.85546875" customWidth="1"/>
    <col min="13317" max="13317" width="16.42578125" customWidth="1"/>
    <col min="13318" max="13319" width="0" hidden="1" customWidth="1"/>
    <col min="13320" max="13320" width="11.5703125" bestFit="1" customWidth="1"/>
    <col min="13572" max="13572" width="14.85546875" customWidth="1"/>
    <col min="13573" max="13573" width="16.42578125" customWidth="1"/>
    <col min="13574" max="13575" width="0" hidden="1" customWidth="1"/>
    <col min="13576" max="13576" width="11.5703125" bestFit="1" customWidth="1"/>
    <col min="13828" max="13828" width="14.85546875" customWidth="1"/>
    <col min="13829" max="13829" width="16.42578125" customWidth="1"/>
    <col min="13830" max="13831" width="0" hidden="1" customWidth="1"/>
    <col min="13832" max="13832" width="11.5703125" bestFit="1" customWidth="1"/>
    <col min="14084" max="14084" width="14.85546875" customWidth="1"/>
    <col min="14085" max="14085" width="16.42578125" customWidth="1"/>
    <col min="14086" max="14087" width="0" hidden="1" customWidth="1"/>
    <col min="14088" max="14088" width="11.5703125" bestFit="1" customWidth="1"/>
    <col min="14340" max="14340" width="14.85546875" customWidth="1"/>
    <col min="14341" max="14341" width="16.42578125" customWidth="1"/>
    <col min="14342" max="14343" width="0" hidden="1" customWidth="1"/>
    <col min="14344" max="14344" width="11.5703125" bestFit="1" customWidth="1"/>
    <col min="14596" max="14596" width="14.85546875" customWidth="1"/>
    <col min="14597" max="14597" width="16.42578125" customWidth="1"/>
    <col min="14598" max="14599" width="0" hidden="1" customWidth="1"/>
    <col min="14600" max="14600" width="11.5703125" bestFit="1" customWidth="1"/>
    <col min="14852" max="14852" width="14.85546875" customWidth="1"/>
    <col min="14853" max="14853" width="16.42578125" customWidth="1"/>
    <col min="14854" max="14855" width="0" hidden="1" customWidth="1"/>
    <col min="14856" max="14856" width="11.5703125" bestFit="1" customWidth="1"/>
    <col min="15108" max="15108" width="14.85546875" customWidth="1"/>
    <col min="15109" max="15109" width="16.42578125" customWidth="1"/>
    <col min="15110" max="15111" width="0" hidden="1" customWidth="1"/>
    <col min="15112" max="15112" width="11.5703125" bestFit="1" customWidth="1"/>
    <col min="15364" max="15364" width="14.85546875" customWidth="1"/>
    <col min="15365" max="15365" width="16.42578125" customWidth="1"/>
    <col min="15366" max="15367" width="0" hidden="1" customWidth="1"/>
    <col min="15368" max="15368" width="11.5703125" bestFit="1" customWidth="1"/>
    <col min="15620" max="15620" width="14.85546875" customWidth="1"/>
    <col min="15621" max="15621" width="16.42578125" customWidth="1"/>
    <col min="15622" max="15623" width="0" hidden="1" customWidth="1"/>
    <col min="15624" max="15624" width="11.5703125" bestFit="1" customWidth="1"/>
    <col min="15876" max="15876" width="14.85546875" customWidth="1"/>
    <col min="15877" max="15877" width="16.42578125" customWidth="1"/>
    <col min="15878" max="15879" width="0" hidden="1" customWidth="1"/>
    <col min="15880" max="15880" width="11.5703125" bestFit="1" customWidth="1"/>
    <col min="16132" max="16132" width="14.85546875" customWidth="1"/>
    <col min="16133" max="16133" width="16.42578125" customWidth="1"/>
    <col min="16134" max="16135" width="0" hidden="1" customWidth="1"/>
    <col min="16136" max="16136" width="11.5703125" bestFit="1" customWidth="1"/>
  </cols>
  <sheetData>
    <row r="5" spans="1:9" x14ac:dyDescent="0.25">
      <c r="A5" s="1"/>
      <c r="B5" s="1"/>
      <c r="C5" s="1"/>
      <c r="D5" s="1"/>
      <c r="E5" s="1"/>
      <c r="F5" s="1"/>
      <c r="G5" s="48"/>
      <c r="H5" s="1"/>
      <c r="I5" s="1"/>
    </row>
    <row r="6" spans="1:9" x14ac:dyDescent="0.25">
      <c r="A6" s="57" t="s">
        <v>64</v>
      </c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1"/>
      <c r="B7" s="1"/>
      <c r="C7" s="1"/>
      <c r="D7" s="1"/>
      <c r="E7" s="1"/>
      <c r="F7" s="1"/>
      <c r="G7" s="48"/>
      <c r="H7" s="1"/>
      <c r="I7" s="1"/>
    </row>
    <row r="8" spans="1:9" x14ac:dyDescent="0.25">
      <c r="A8" s="1"/>
      <c r="B8" s="1"/>
      <c r="C8" s="1"/>
      <c r="D8" s="1"/>
      <c r="E8" s="1"/>
      <c r="F8" s="1"/>
      <c r="G8" s="48"/>
      <c r="H8" s="1"/>
      <c r="I8" s="1"/>
    </row>
    <row r="9" spans="1:9" x14ac:dyDescent="0.25">
      <c r="A9" s="1" t="s">
        <v>65</v>
      </c>
      <c r="B9" s="1"/>
      <c r="C9" s="1"/>
      <c r="D9" s="1"/>
      <c r="E9" s="1"/>
      <c r="F9" s="1"/>
      <c r="G9" s="48"/>
      <c r="H9" s="1"/>
      <c r="I9" s="1"/>
    </row>
    <row r="10" spans="1:9" x14ac:dyDescent="0.25">
      <c r="A10" s="1" t="s">
        <v>66</v>
      </c>
      <c r="B10" s="1"/>
      <c r="C10" s="1"/>
      <c r="D10" s="1"/>
      <c r="E10" s="1"/>
      <c r="F10" s="1"/>
      <c r="G10" s="48"/>
      <c r="H10" s="1"/>
      <c r="I10" s="1"/>
    </row>
    <row r="11" spans="1:9" x14ac:dyDescent="0.25">
      <c r="A11" s="58" t="s">
        <v>118</v>
      </c>
      <c r="B11" s="58"/>
      <c r="C11" s="58"/>
      <c r="D11" s="58"/>
      <c r="E11" s="58"/>
      <c r="F11" s="58"/>
      <c r="G11" s="59" t="s">
        <v>2</v>
      </c>
      <c r="H11" s="59"/>
      <c r="I11" s="59"/>
    </row>
    <row r="12" spans="1:9" x14ac:dyDescent="0.25">
      <c r="A12" s="60" t="s">
        <v>67</v>
      </c>
      <c r="B12" s="61"/>
      <c r="C12" s="61"/>
      <c r="D12" s="61"/>
      <c r="E12" s="61"/>
      <c r="F12" s="62"/>
      <c r="G12" s="66" t="s">
        <v>4</v>
      </c>
      <c r="H12" s="67" t="s">
        <v>68</v>
      </c>
      <c r="I12" s="67"/>
    </row>
    <row r="13" spans="1:9" x14ac:dyDescent="0.25">
      <c r="A13" s="63"/>
      <c r="B13" s="64"/>
      <c r="C13" s="64"/>
      <c r="D13" s="64"/>
      <c r="E13" s="64"/>
      <c r="F13" s="65"/>
      <c r="G13" s="66"/>
      <c r="H13" s="35">
        <v>2018</v>
      </c>
      <c r="I13" s="35">
        <v>2017</v>
      </c>
    </row>
    <row r="14" spans="1:9" x14ac:dyDescent="0.25">
      <c r="A14" s="52"/>
      <c r="B14" s="53"/>
      <c r="C14" s="53"/>
      <c r="D14" s="53"/>
      <c r="E14" s="53"/>
      <c r="F14" s="54"/>
      <c r="G14" s="3"/>
      <c r="H14" s="4"/>
      <c r="I14" s="4"/>
    </row>
    <row r="15" spans="1:9" x14ac:dyDescent="0.25">
      <c r="A15" s="36" t="s">
        <v>69</v>
      </c>
      <c r="B15" s="6"/>
      <c r="C15" s="6"/>
      <c r="D15" s="6"/>
      <c r="E15" s="6"/>
      <c r="F15" s="7"/>
      <c r="G15" s="24"/>
      <c r="H15" s="8"/>
      <c r="I15" s="8"/>
    </row>
    <row r="16" spans="1:9" x14ac:dyDescent="0.25">
      <c r="A16" s="36" t="s">
        <v>70</v>
      </c>
      <c r="B16" s="10"/>
      <c r="C16" s="10"/>
      <c r="D16" s="10"/>
      <c r="E16" s="10"/>
      <c r="F16" s="7"/>
      <c r="G16" s="24">
        <v>9</v>
      </c>
      <c r="H16" s="17">
        <v>38065.379999999997</v>
      </c>
      <c r="I16" s="8">
        <f>35767.02+16036.74+3500</f>
        <v>55303.759999999995</v>
      </c>
    </row>
    <row r="17" spans="1:11" x14ac:dyDescent="0.25">
      <c r="A17" s="36" t="s">
        <v>71</v>
      </c>
      <c r="B17" s="6"/>
      <c r="C17" s="6"/>
      <c r="D17" s="6"/>
      <c r="E17" s="6"/>
      <c r="F17" s="7"/>
      <c r="G17" s="24">
        <v>9</v>
      </c>
      <c r="H17" s="25">
        <v>73368.89</v>
      </c>
      <c r="I17" s="26">
        <v>59877.89</v>
      </c>
    </row>
    <row r="18" spans="1:11" x14ac:dyDescent="0.25">
      <c r="A18" s="36"/>
      <c r="B18" s="6"/>
      <c r="C18" s="6"/>
      <c r="D18" s="6"/>
      <c r="E18" s="6"/>
      <c r="F18" s="7"/>
      <c r="G18" s="24"/>
      <c r="H18" s="25"/>
      <c r="I18" s="26"/>
    </row>
    <row r="19" spans="1:11" x14ac:dyDescent="0.25">
      <c r="A19" s="36" t="s">
        <v>72</v>
      </c>
      <c r="B19" s="6"/>
      <c r="C19" s="6"/>
      <c r="D19" s="6"/>
      <c r="E19" s="6"/>
      <c r="F19" s="7"/>
      <c r="G19" s="24"/>
      <c r="H19" s="25"/>
      <c r="I19" s="26"/>
    </row>
    <row r="20" spans="1:11" x14ac:dyDescent="0.25">
      <c r="A20" s="36" t="s">
        <v>73</v>
      </c>
      <c r="B20" s="6"/>
      <c r="C20" s="6"/>
      <c r="D20" s="6"/>
      <c r="E20" s="6"/>
      <c r="F20" s="7"/>
      <c r="G20" s="24">
        <v>10</v>
      </c>
      <c r="H20" s="25">
        <v>1060558.44</v>
      </c>
      <c r="I20" s="26">
        <v>1038415.98</v>
      </c>
    </row>
    <row r="21" spans="1:11" x14ac:dyDescent="0.25">
      <c r="A21" s="36" t="s">
        <v>74</v>
      </c>
      <c r="B21" s="6"/>
      <c r="C21" s="6"/>
      <c r="D21" s="6"/>
      <c r="E21" s="6"/>
      <c r="F21" s="7"/>
      <c r="G21" s="24">
        <v>10</v>
      </c>
      <c r="H21" s="25">
        <v>169635.92</v>
      </c>
      <c r="I21" s="26">
        <v>165984.26999999999</v>
      </c>
    </row>
    <row r="22" spans="1:11" x14ac:dyDescent="0.25">
      <c r="A22" s="36" t="s">
        <v>75</v>
      </c>
      <c r="B22" s="6"/>
      <c r="C22" s="6"/>
      <c r="D22" s="6"/>
      <c r="E22" s="6"/>
      <c r="F22" s="7"/>
      <c r="G22" s="24">
        <v>10</v>
      </c>
      <c r="H22" s="25">
        <v>0</v>
      </c>
      <c r="I22" s="26">
        <v>7000</v>
      </c>
    </row>
    <row r="23" spans="1:11" x14ac:dyDescent="0.25">
      <c r="A23" s="36" t="s">
        <v>76</v>
      </c>
      <c r="B23" s="6"/>
      <c r="C23" s="6"/>
      <c r="D23" s="6"/>
      <c r="E23" s="6"/>
      <c r="F23" s="7"/>
      <c r="G23" s="24">
        <v>10</v>
      </c>
      <c r="H23" s="25">
        <f>917.98+94939.3</f>
        <v>95857.279999999999</v>
      </c>
      <c r="I23" s="26">
        <v>98629.07</v>
      </c>
    </row>
    <row r="24" spans="1:11" x14ac:dyDescent="0.25">
      <c r="A24" s="36" t="s">
        <v>112</v>
      </c>
      <c r="B24" s="6"/>
      <c r="C24" s="6"/>
      <c r="D24" s="6"/>
      <c r="E24" s="6"/>
      <c r="F24" s="7"/>
      <c r="G24" s="24">
        <v>10</v>
      </c>
      <c r="H24" s="25">
        <f>133597.03+189734.14+161762.89</f>
        <v>485094.06000000006</v>
      </c>
      <c r="I24" s="26">
        <f>168378.19+226393.41+156486.69</f>
        <v>551258.29</v>
      </c>
    </row>
    <row r="25" spans="1:11" x14ac:dyDescent="0.25">
      <c r="A25" s="36" t="s">
        <v>113</v>
      </c>
      <c r="B25" s="6"/>
      <c r="C25" s="6"/>
      <c r="D25" s="6"/>
      <c r="E25" s="6"/>
      <c r="F25" s="7"/>
      <c r="G25" s="24">
        <v>10</v>
      </c>
      <c r="H25" s="25">
        <v>30724.87</v>
      </c>
      <c r="I25" s="26">
        <f>3008.48+7384.67+2838.15</f>
        <v>13231.3</v>
      </c>
    </row>
    <row r="26" spans="1:11" x14ac:dyDescent="0.25">
      <c r="A26" s="36" t="s">
        <v>77</v>
      </c>
      <c r="B26" s="6"/>
      <c r="C26" s="6"/>
      <c r="D26" s="6"/>
      <c r="E26" s="6"/>
      <c r="F26" s="7"/>
      <c r="G26" s="24">
        <v>10</v>
      </c>
      <c r="H26" s="25">
        <f>4878.5+0</f>
        <v>4878.5</v>
      </c>
      <c r="I26" s="26">
        <v>18214.53</v>
      </c>
    </row>
    <row r="27" spans="1:11" x14ac:dyDescent="0.25">
      <c r="A27" s="36" t="s">
        <v>78</v>
      </c>
      <c r="B27" s="6"/>
      <c r="C27" s="6"/>
      <c r="D27" s="6"/>
      <c r="E27" s="6"/>
      <c r="F27" s="7"/>
      <c r="G27" s="24">
        <v>10</v>
      </c>
      <c r="H27" s="25">
        <f>20000+49307.27+172044.66</f>
        <v>241351.93</v>
      </c>
      <c r="I27" s="26">
        <f>3755.8+148499.84</f>
        <v>152255.63999999998</v>
      </c>
      <c r="J27" s="12"/>
      <c r="K27" s="12"/>
    </row>
    <row r="28" spans="1:11" x14ac:dyDescent="0.25">
      <c r="A28" s="36"/>
      <c r="B28" s="6"/>
      <c r="C28" s="6"/>
      <c r="D28" s="6"/>
      <c r="E28" s="6"/>
      <c r="F28" s="7"/>
      <c r="G28" s="24"/>
      <c r="H28" s="25"/>
      <c r="I28" s="26"/>
      <c r="J28" s="12"/>
      <c r="K28" s="12"/>
    </row>
    <row r="29" spans="1:11" x14ac:dyDescent="0.25">
      <c r="A29" s="36" t="s">
        <v>79</v>
      </c>
      <c r="B29" s="6"/>
      <c r="C29" s="6"/>
      <c r="D29" s="6"/>
      <c r="E29" s="6"/>
      <c r="F29" s="7"/>
      <c r="G29" s="24"/>
      <c r="H29" s="25">
        <v>0</v>
      </c>
      <c r="I29" s="26">
        <v>0</v>
      </c>
      <c r="J29" s="12"/>
      <c r="K29" s="12"/>
    </row>
    <row r="30" spans="1:11" x14ac:dyDescent="0.25">
      <c r="A30" s="36"/>
      <c r="B30" s="6"/>
      <c r="C30" s="6"/>
      <c r="D30" s="6"/>
      <c r="E30" s="6"/>
      <c r="F30" s="7"/>
      <c r="G30" s="24"/>
      <c r="H30" s="25"/>
      <c r="I30" s="26"/>
    </row>
    <row r="31" spans="1:11" x14ac:dyDescent="0.25">
      <c r="A31" s="36" t="s">
        <v>80</v>
      </c>
      <c r="B31" s="6"/>
      <c r="C31" s="6"/>
      <c r="D31" s="6"/>
      <c r="E31" s="6"/>
      <c r="F31" s="7"/>
      <c r="G31" s="24"/>
      <c r="H31" s="25">
        <v>0</v>
      </c>
      <c r="I31" s="26">
        <v>0</v>
      </c>
    </row>
    <row r="32" spans="1:11" x14ac:dyDescent="0.25">
      <c r="A32" s="36"/>
      <c r="B32" s="6"/>
      <c r="C32" s="6"/>
      <c r="D32" s="6"/>
      <c r="E32" s="6"/>
      <c r="F32" s="7"/>
      <c r="G32" s="24"/>
      <c r="H32" s="25"/>
      <c r="I32" s="26"/>
    </row>
    <row r="33" spans="1:9" x14ac:dyDescent="0.25">
      <c r="A33" s="36" t="s">
        <v>81</v>
      </c>
      <c r="B33" s="6"/>
      <c r="C33" s="6"/>
      <c r="D33" s="6"/>
      <c r="E33" s="6"/>
      <c r="F33" s="7"/>
      <c r="G33" s="24">
        <v>8</v>
      </c>
      <c r="H33" s="25">
        <v>-18833.64</v>
      </c>
      <c r="I33" s="26">
        <v>-23356.53</v>
      </c>
    </row>
    <row r="34" spans="1:9" x14ac:dyDescent="0.25">
      <c r="A34" s="36"/>
      <c r="B34" s="6"/>
      <c r="C34" s="6"/>
      <c r="D34" s="6"/>
      <c r="E34" s="6"/>
      <c r="F34" s="7"/>
      <c r="G34" s="24"/>
      <c r="H34" s="25"/>
      <c r="I34" s="26"/>
    </row>
    <row r="35" spans="1:9" x14ac:dyDescent="0.25">
      <c r="A35" s="36" t="s">
        <v>82</v>
      </c>
      <c r="B35" s="6"/>
      <c r="C35" s="6"/>
      <c r="D35" s="6"/>
      <c r="E35" s="6"/>
      <c r="F35" s="7"/>
      <c r="G35" s="24"/>
      <c r="H35" s="25"/>
      <c r="I35" s="26"/>
    </row>
    <row r="36" spans="1:9" x14ac:dyDescent="0.25">
      <c r="A36" s="36" t="s">
        <v>83</v>
      </c>
      <c r="B36" s="6"/>
      <c r="C36" s="6"/>
      <c r="D36" s="6"/>
      <c r="E36" s="6"/>
      <c r="F36" s="7"/>
      <c r="G36" s="24">
        <v>14</v>
      </c>
      <c r="H36" s="25">
        <f>-33954.13-22637.31-6048.59</f>
        <v>-62640.03</v>
      </c>
      <c r="I36" s="26">
        <f>-32152.19-21142.52-5994.79</f>
        <v>-59289.5</v>
      </c>
    </row>
    <row r="37" spans="1:9" x14ac:dyDescent="0.25">
      <c r="A37" s="36" t="s">
        <v>84</v>
      </c>
      <c r="B37" s="6"/>
      <c r="C37" s="6"/>
      <c r="D37" s="6"/>
      <c r="E37" s="6"/>
      <c r="F37" s="7"/>
      <c r="G37" s="24">
        <v>14</v>
      </c>
      <c r="H37" s="25">
        <v>-38653.980000000003</v>
      </c>
      <c r="I37" s="26">
        <f>-60230.67-17386.82-209.1-554.74</f>
        <v>-78381.33</v>
      </c>
    </row>
    <row r="38" spans="1:9" x14ac:dyDescent="0.25">
      <c r="A38" s="36" t="s">
        <v>85</v>
      </c>
      <c r="B38" s="6"/>
      <c r="C38" s="6"/>
      <c r="D38" s="6"/>
      <c r="E38" s="6"/>
      <c r="F38" s="7"/>
      <c r="G38" s="24">
        <v>14</v>
      </c>
      <c r="H38" s="25">
        <v>-94611.02</v>
      </c>
      <c r="I38" s="26">
        <f>-12019.99-4250.59-5309.86</f>
        <v>-21580.44</v>
      </c>
    </row>
    <row r="39" spans="1:9" x14ac:dyDescent="0.25">
      <c r="A39" s="36" t="s">
        <v>86</v>
      </c>
      <c r="B39" s="6"/>
      <c r="C39" s="6"/>
      <c r="D39" s="6"/>
      <c r="E39" s="6"/>
      <c r="F39" s="7"/>
      <c r="G39" s="24">
        <v>14</v>
      </c>
      <c r="H39" s="25">
        <f>-672404.17-H38-H37-H36</f>
        <v>-476499.14</v>
      </c>
      <c r="I39" s="26">
        <f>-580507.53-I38-I37-I36</f>
        <v>-421256.26000000007</v>
      </c>
    </row>
    <row r="40" spans="1:9" x14ac:dyDescent="0.25">
      <c r="A40" s="36"/>
      <c r="B40" s="6"/>
      <c r="C40" s="6"/>
      <c r="D40" s="6"/>
      <c r="E40" s="6"/>
      <c r="F40" s="7"/>
      <c r="G40" s="24"/>
      <c r="H40" s="25"/>
      <c r="I40" s="26"/>
    </row>
    <row r="41" spans="1:9" x14ac:dyDescent="0.25">
      <c r="A41" s="36" t="s">
        <v>87</v>
      </c>
      <c r="B41" s="6"/>
      <c r="C41" s="6"/>
      <c r="D41" s="6"/>
      <c r="E41" s="6"/>
      <c r="F41" s="7"/>
      <c r="G41" s="24"/>
      <c r="H41" s="25"/>
      <c r="I41" s="26"/>
    </row>
    <row r="42" spans="1:9" x14ac:dyDescent="0.25">
      <c r="A42" s="36" t="s">
        <v>88</v>
      </c>
      <c r="B42" s="6"/>
      <c r="C42" s="6"/>
      <c r="D42" s="6"/>
      <c r="E42" s="6"/>
      <c r="F42" s="7"/>
      <c r="G42" s="24">
        <v>12</v>
      </c>
      <c r="H42" s="25">
        <f>-1066015.91-179337.21-8319.34-4547.36-96277.48-2964.84-408.29</f>
        <v>-1357870.4300000002</v>
      </c>
      <c r="I42" s="26">
        <f>-1003724.9-173663.48-6927.26-4344.36-82544.89-2947.32-286.85</f>
        <v>-1274439.0600000003</v>
      </c>
    </row>
    <row r="43" spans="1:9" x14ac:dyDescent="0.25">
      <c r="A43" s="36" t="s">
        <v>89</v>
      </c>
      <c r="B43" s="6"/>
      <c r="C43" s="6"/>
      <c r="D43" s="6"/>
      <c r="E43" s="6"/>
      <c r="F43" s="7"/>
      <c r="G43" s="24">
        <v>12</v>
      </c>
      <c r="H43" s="25">
        <v>-259004.43</v>
      </c>
      <c r="I43" s="26">
        <v>-243519.78</v>
      </c>
    </row>
    <row r="44" spans="1:9" x14ac:dyDescent="0.25">
      <c r="A44" s="36" t="s">
        <v>90</v>
      </c>
      <c r="B44" s="6"/>
      <c r="C44" s="6"/>
      <c r="D44" s="6"/>
      <c r="E44" s="6"/>
      <c r="F44" s="7"/>
      <c r="G44" s="24">
        <v>12</v>
      </c>
      <c r="H44" s="25">
        <f>-9397.29-1798-1143.39-1599.66-197.23</f>
        <v>-14135.57</v>
      </c>
      <c r="I44" s="26">
        <f>-7387.68-2494-1143.39-1734.77-156.89</f>
        <v>-12916.73</v>
      </c>
    </row>
    <row r="45" spans="1:9" x14ac:dyDescent="0.25">
      <c r="A45" s="36"/>
      <c r="B45" s="6"/>
      <c r="C45" s="6"/>
      <c r="D45" s="6"/>
      <c r="E45" s="6"/>
      <c r="F45" s="7"/>
      <c r="G45" s="24"/>
      <c r="H45" s="25"/>
      <c r="I45" s="26"/>
    </row>
    <row r="46" spans="1:9" x14ac:dyDescent="0.25">
      <c r="A46" s="36" t="s">
        <v>91</v>
      </c>
      <c r="B46" s="6"/>
      <c r="C46" s="6"/>
      <c r="D46" s="6"/>
      <c r="E46" s="6"/>
      <c r="F46" s="7"/>
      <c r="G46" s="24"/>
      <c r="H46" s="25">
        <v>0</v>
      </c>
      <c r="I46" s="26">
        <v>0</v>
      </c>
    </row>
    <row r="47" spans="1:9" x14ac:dyDescent="0.25">
      <c r="A47" s="36" t="s">
        <v>92</v>
      </c>
      <c r="B47" s="6"/>
      <c r="C47" s="6"/>
      <c r="D47" s="6"/>
      <c r="E47" s="6"/>
      <c r="F47" s="7"/>
      <c r="G47" s="24"/>
      <c r="H47" s="25">
        <v>0</v>
      </c>
      <c r="I47" s="26">
        <v>0</v>
      </c>
    </row>
    <row r="48" spans="1:9" x14ac:dyDescent="0.25">
      <c r="A48" s="36" t="s">
        <v>93</v>
      </c>
      <c r="B48" s="6"/>
      <c r="C48" s="6"/>
      <c r="D48" s="6"/>
      <c r="E48" s="6"/>
      <c r="F48" s="7"/>
      <c r="G48" s="24"/>
      <c r="H48" s="25">
        <v>0</v>
      </c>
      <c r="I48" s="26">
        <v>0</v>
      </c>
    </row>
    <row r="49" spans="1:9" x14ac:dyDescent="0.25">
      <c r="A49" s="36" t="s">
        <v>94</v>
      </c>
      <c r="B49" s="6"/>
      <c r="C49" s="6"/>
      <c r="D49" s="6"/>
      <c r="E49" s="6"/>
      <c r="F49" s="7"/>
      <c r="G49" s="24"/>
      <c r="H49" s="25">
        <v>0</v>
      </c>
      <c r="I49" s="26">
        <v>0</v>
      </c>
    </row>
    <row r="50" spans="1:9" x14ac:dyDescent="0.25">
      <c r="A50" s="36" t="s">
        <v>95</v>
      </c>
      <c r="B50" s="6"/>
      <c r="C50" s="6"/>
      <c r="D50" s="6"/>
      <c r="E50" s="6"/>
      <c r="F50" s="7"/>
      <c r="G50" s="24"/>
      <c r="H50" s="25">
        <v>0</v>
      </c>
      <c r="I50" s="26">
        <v>0</v>
      </c>
    </row>
    <row r="51" spans="1:9" x14ac:dyDescent="0.25">
      <c r="A51" s="36" t="s">
        <v>119</v>
      </c>
      <c r="B51" s="6"/>
      <c r="C51" s="6"/>
      <c r="D51" s="6"/>
      <c r="E51" s="6"/>
      <c r="F51" s="7"/>
      <c r="G51" s="24"/>
      <c r="H51" s="25">
        <v>32234.92</v>
      </c>
      <c r="I51" s="26">
        <v>0</v>
      </c>
    </row>
    <row r="52" spans="1:9" x14ac:dyDescent="0.25">
      <c r="A52" s="36"/>
      <c r="B52" s="6"/>
      <c r="C52" s="6"/>
      <c r="D52" s="6"/>
      <c r="E52" s="6"/>
      <c r="F52" s="7"/>
      <c r="G52" s="24"/>
      <c r="H52" s="25"/>
      <c r="I52" s="26"/>
    </row>
    <row r="53" spans="1:9" x14ac:dyDescent="0.25">
      <c r="A53" s="36" t="s">
        <v>96</v>
      </c>
      <c r="B53" s="6"/>
      <c r="C53" s="6"/>
      <c r="D53" s="6"/>
      <c r="E53" s="6"/>
      <c r="F53" s="7"/>
      <c r="G53" s="24"/>
      <c r="H53" s="25">
        <f>-369.16+0.16</f>
        <v>-369</v>
      </c>
      <c r="I53" s="26">
        <v>880.87</v>
      </c>
    </row>
    <row r="54" spans="1:9" x14ac:dyDescent="0.25">
      <c r="A54" s="36"/>
      <c r="B54" s="6"/>
      <c r="C54" s="6"/>
      <c r="D54" s="6"/>
      <c r="E54" s="6"/>
      <c r="F54" s="7"/>
      <c r="G54" s="24"/>
      <c r="H54" s="25"/>
      <c r="I54" s="26"/>
    </row>
    <row r="55" spans="1:9" x14ac:dyDescent="0.25">
      <c r="A55" s="36" t="s">
        <v>97</v>
      </c>
      <c r="B55" s="6"/>
      <c r="C55" s="6"/>
      <c r="D55" s="6"/>
      <c r="E55" s="6"/>
      <c r="F55" s="7"/>
      <c r="G55" s="24"/>
      <c r="H55" s="25"/>
      <c r="I55" s="26"/>
    </row>
    <row r="56" spans="1:9" x14ac:dyDescent="0.25">
      <c r="A56" s="36" t="s">
        <v>114</v>
      </c>
      <c r="B56" s="6"/>
      <c r="C56" s="6"/>
      <c r="D56" s="6"/>
      <c r="E56" s="6"/>
      <c r="F56" s="7"/>
      <c r="G56" s="24"/>
      <c r="H56" s="25">
        <v>13604.5</v>
      </c>
      <c r="I56" s="26">
        <v>11521.05</v>
      </c>
    </row>
    <row r="57" spans="1:9" x14ac:dyDescent="0.25">
      <c r="A57" s="36" t="s">
        <v>115</v>
      </c>
      <c r="B57" s="6"/>
      <c r="C57" s="6"/>
      <c r="D57" s="6"/>
      <c r="E57" s="6"/>
      <c r="F57" s="7"/>
      <c r="G57" s="24"/>
      <c r="H57" s="25">
        <v>0</v>
      </c>
      <c r="I57" s="26">
        <v>7039.91</v>
      </c>
    </row>
    <row r="58" spans="1:9" x14ac:dyDescent="0.25">
      <c r="A58" s="36" t="s">
        <v>115</v>
      </c>
      <c r="B58" s="6"/>
      <c r="C58" s="6"/>
      <c r="D58" s="6"/>
      <c r="E58" s="6"/>
      <c r="F58" s="7"/>
      <c r="G58" s="24"/>
      <c r="H58" s="25">
        <v>0</v>
      </c>
      <c r="I58" s="26">
        <v>0</v>
      </c>
    </row>
    <row r="59" spans="1:9" x14ac:dyDescent="0.25">
      <c r="A59" s="36" t="s">
        <v>116</v>
      </c>
      <c r="B59" s="6"/>
      <c r="C59" s="6"/>
      <c r="D59" s="6"/>
      <c r="E59" s="6"/>
      <c r="F59" s="7"/>
      <c r="G59" s="24"/>
      <c r="H59" s="25">
        <v>132674</v>
      </c>
      <c r="I59" s="26">
        <v>102009.36</v>
      </c>
    </row>
    <row r="60" spans="1:9" x14ac:dyDescent="0.25">
      <c r="A60" s="36" t="s">
        <v>117</v>
      </c>
      <c r="B60" s="6"/>
      <c r="C60" s="6"/>
      <c r="D60" s="6"/>
      <c r="E60" s="6"/>
      <c r="F60" s="7"/>
      <c r="G60" s="24">
        <v>9.14</v>
      </c>
      <c r="H60" s="25">
        <f>328192.52-H59-H56</f>
        <v>181914.02000000002</v>
      </c>
      <c r="I60" s="26">
        <f>19929.98+6537.9+2143.75+75941.77+7230.6+16215.76+5826.45-8916.77</f>
        <v>124909.43999999999</v>
      </c>
    </row>
    <row r="61" spans="1:9" x14ac:dyDescent="0.25">
      <c r="A61" s="36"/>
      <c r="B61" s="6"/>
      <c r="C61" s="6"/>
      <c r="D61" s="6"/>
      <c r="E61" s="6"/>
      <c r="F61" s="7"/>
      <c r="G61" s="24"/>
      <c r="H61" s="25"/>
      <c r="I61" s="26"/>
    </row>
    <row r="62" spans="1:9" x14ac:dyDescent="0.25">
      <c r="A62" s="36" t="s">
        <v>99</v>
      </c>
      <c r="B62" s="6"/>
      <c r="C62" s="6"/>
      <c r="D62" s="6"/>
      <c r="E62" s="6"/>
      <c r="F62" s="7"/>
      <c r="G62" s="24">
        <v>14</v>
      </c>
      <c r="H62" s="25">
        <v>-231348.16</v>
      </c>
      <c r="I62" s="26">
        <v>-208482.32</v>
      </c>
    </row>
    <row r="63" spans="1:9" x14ac:dyDescent="0.25">
      <c r="A63" s="36"/>
      <c r="B63" s="6"/>
      <c r="C63" s="6"/>
      <c r="D63" s="6"/>
      <c r="E63" s="6"/>
      <c r="F63" s="7"/>
      <c r="G63" s="24"/>
      <c r="H63" s="25"/>
      <c r="I63" s="26"/>
    </row>
    <row r="64" spans="1:9" ht="34.5" customHeight="1" x14ac:dyDescent="0.25">
      <c r="A64" s="68" t="s">
        <v>100</v>
      </c>
      <c r="B64" s="69"/>
      <c r="C64" s="69"/>
      <c r="D64" s="69"/>
      <c r="E64" s="69"/>
      <c r="F64" s="70"/>
      <c r="G64" s="24"/>
      <c r="H64" s="49">
        <f>SUM(H16:H63)</f>
        <v>5997.3099999997939</v>
      </c>
      <c r="I64" s="50">
        <f>SUM(I16:I63)</f>
        <v>63309.409999999858</v>
      </c>
    </row>
    <row r="65" spans="1:9" x14ac:dyDescent="0.25">
      <c r="A65" s="36"/>
      <c r="B65" s="6"/>
      <c r="C65" s="6"/>
      <c r="D65" s="6"/>
      <c r="E65" s="6"/>
      <c r="F65" s="7"/>
      <c r="G65" s="24"/>
      <c r="H65" s="38"/>
      <c r="I65" s="43"/>
    </row>
    <row r="66" spans="1:9" x14ac:dyDescent="0.25">
      <c r="A66" s="36" t="s">
        <v>101</v>
      </c>
      <c r="B66" s="6"/>
      <c r="C66" s="6"/>
      <c r="D66" s="6"/>
      <c r="E66" s="6"/>
      <c r="F66" s="7"/>
      <c r="G66" s="24"/>
      <c r="H66" s="25">
        <v>-73846</v>
      </c>
      <c r="I66" s="26">
        <v>-59300</v>
      </c>
    </row>
    <row r="67" spans="1:9" x14ac:dyDescent="0.25">
      <c r="A67" s="36"/>
      <c r="B67" s="6"/>
      <c r="C67" s="6"/>
      <c r="D67" s="6"/>
      <c r="E67" s="6"/>
      <c r="F67" s="7"/>
      <c r="G67" s="24"/>
      <c r="H67" s="25"/>
      <c r="I67" s="26"/>
    </row>
    <row r="68" spans="1:9" x14ac:dyDescent="0.25">
      <c r="A68" s="71" t="s">
        <v>102</v>
      </c>
      <c r="B68" s="72"/>
      <c r="C68" s="72"/>
      <c r="D68" s="72"/>
      <c r="E68" s="72"/>
      <c r="F68" s="73"/>
      <c r="G68" s="24"/>
      <c r="H68" s="37">
        <f>+H64+H66</f>
        <v>-67848.690000000206</v>
      </c>
      <c r="I68" s="51">
        <f>+I64+I66</f>
        <v>4009.409999999858</v>
      </c>
    </row>
    <row r="69" spans="1:9" x14ac:dyDescent="0.25">
      <c r="A69" s="36"/>
      <c r="B69" s="6"/>
      <c r="C69" s="6"/>
      <c r="D69" s="6"/>
      <c r="E69" s="6"/>
      <c r="F69" s="7"/>
      <c r="G69" s="24"/>
      <c r="H69" s="25"/>
      <c r="I69" s="26"/>
    </row>
    <row r="70" spans="1:9" x14ac:dyDescent="0.25">
      <c r="A70" s="36" t="s">
        <v>103</v>
      </c>
      <c r="B70" s="6"/>
      <c r="C70" s="6"/>
      <c r="D70" s="6"/>
      <c r="E70" s="6"/>
      <c r="F70" s="7"/>
      <c r="G70" s="24" t="s">
        <v>98</v>
      </c>
      <c r="H70" s="25">
        <v>969.2</v>
      </c>
      <c r="I70" s="26">
        <v>2482.2600000000002</v>
      </c>
    </row>
    <row r="71" spans="1:9" x14ac:dyDescent="0.25">
      <c r="A71" s="36" t="s">
        <v>104</v>
      </c>
      <c r="B71" s="6"/>
      <c r="C71" s="6"/>
      <c r="D71" s="6"/>
      <c r="E71" s="6"/>
      <c r="F71" s="7"/>
      <c r="G71" s="24" t="s">
        <v>105</v>
      </c>
      <c r="H71" s="25">
        <v>-11376.54</v>
      </c>
      <c r="I71" s="26">
        <v>-13221.64</v>
      </c>
    </row>
    <row r="72" spans="1:9" x14ac:dyDescent="0.25">
      <c r="A72" s="36"/>
      <c r="B72" s="6"/>
      <c r="C72" s="6"/>
      <c r="D72" s="6"/>
      <c r="E72" s="6"/>
      <c r="F72" s="7"/>
      <c r="G72" s="24"/>
      <c r="H72" s="25"/>
      <c r="I72" s="26"/>
    </row>
    <row r="73" spans="1:9" x14ac:dyDescent="0.25">
      <c r="A73" s="74" t="s">
        <v>106</v>
      </c>
      <c r="B73" s="75"/>
      <c r="C73" s="75"/>
      <c r="D73" s="75"/>
      <c r="E73" s="75"/>
      <c r="F73" s="76"/>
      <c r="G73" s="24"/>
      <c r="H73" s="37">
        <f>+H68+H70+H71</f>
        <v>-78256.030000000203</v>
      </c>
      <c r="I73" s="51">
        <f>+I68+I70+I71</f>
        <v>-6729.9700000001412</v>
      </c>
    </row>
    <row r="74" spans="1:9" x14ac:dyDescent="0.25">
      <c r="A74" s="36"/>
      <c r="B74" s="6"/>
      <c r="C74" s="6"/>
      <c r="D74" s="6"/>
      <c r="E74" s="6"/>
      <c r="F74" s="7"/>
      <c r="G74" s="24"/>
      <c r="H74" s="25"/>
      <c r="I74" s="26"/>
    </row>
    <row r="75" spans="1:9" x14ac:dyDescent="0.25">
      <c r="A75" s="36" t="s">
        <v>107</v>
      </c>
      <c r="B75" s="6"/>
      <c r="C75" s="6"/>
      <c r="D75" s="6"/>
      <c r="E75" s="6"/>
      <c r="F75" s="7"/>
      <c r="G75" s="24"/>
      <c r="H75" s="25">
        <v>0</v>
      </c>
      <c r="I75" s="26">
        <v>0</v>
      </c>
    </row>
    <row r="76" spans="1:9" x14ac:dyDescent="0.25">
      <c r="A76" s="36"/>
      <c r="B76" s="6"/>
      <c r="C76" s="6"/>
      <c r="D76" s="6"/>
      <c r="E76" s="6"/>
      <c r="F76" s="7"/>
      <c r="G76" s="24"/>
      <c r="H76" s="25"/>
      <c r="I76" s="26"/>
    </row>
    <row r="77" spans="1:9" x14ac:dyDescent="0.25">
      <c r="A77" s="74" t="s">
        <v>48</v>
      </c>
      <c r="B77" s="75"/>
      <c r="C77" s="75"/>
      <c r="D77" s="75"/>
      <c r="E77" s="75"/>
      <c r="F77" s="76"/>
      <c r="G77" s="24"/>
      <c r="H77" s="37">
        <f>+H73+H75</f>
        <v>-78256.030000000203</v>
      </c>
      <c r="I77" s="51">
        <f>+I73+I75</f>
        <v>-6729.9700000001412</v>
      </c>
    </row>
    <row r="78" spans="1:9" x14ac:dyDescent="0.25">
      <c r="A78" s="36"/>
      <c r="B78" s="6"/>
      <c r="C78" s="6"/>
      <c r="D78" s="6"/>
      <c r="E78" s="6"/>
      <c r="F78" s="7"/>
      <c r="G78" s="24"/>
      <c r="H78" s="25"/>
      <c r="I78" s="26"/>
    </row>
    <row r="79" spans="1:9" x14ac:dyDescent="0.25">
      <c r="A79" s="39"/>
      <c r="B79" s="40"/>
      <c r="C79" s="40"/>
      <c r="D79" s="40"/>
      <c r="E79" s="40"/>
      <c r="F79" s="41"/>
      <c r="G79" s="33"/>
      <c r="H79" s="28"/>
      <c r="I79" s="29"/>
    </row>
    <row r="80" spans="1:9" x14ac:dyDescent="0.25">
      <c r="A80" s="42"/>
      <c r="H80" s="12"/>
      <c r="I80" s="12"/>
    </row>
    <row r="81" spans="1:9" x14ac:dyDescent="0.25">
      <c r="A81" s="42"/>
      <c r="H81" s="12"/>
      <c r="I81" s="12"/>
    </row>
    <row r="82" spans="1:9" x14ac:dyDescent="0.25">
      <c r="A82" s="42"/>
      <c r="H82" s="12"/>
      <c r="I82" s="12"/>
    </row>
    <row r="83" spans="1:9" x14ac:dyDescent="0.25">
      <c r="A83" s="42"/>
      <c r="H83" s="12"/>
      <c r="I83" s="12"/>
    </row>
    <row r="84" spans="1:9" x14ac:dyDescent="0.25">
      <c r="A84" s="42"/>
      <c r="H84" s="12"/>
      <c r="I84" s="12"/>
    </row>
    <row r="85" spans="1:9" x14ac:dyDescent="0.25">
      <c r="A85" s="42"/>
      <c r="H85" s="12"/>
      <c r="I85" s="12"/>
    </row>
    <row r="86" spans="1:9" x14ac:dyDescent="0.25">
      <c r="A86" s="42"/>
      <c r="H86" s="12"/>
      <c r="I86" s="12"/>
    </row>
    <row r="87" spans="1:9" x14ac:dyDescent="0.25">
      <c r="A87" s="42"/>
      <c r="H87" s="12"/>
      <c r="I87" s="12"/>
    </row>
    <row r="88" spans="1:9" x14ac:dyDescent="0.25">
      <c r="A88" s="42"/>
      <c r="H88" s="12"/>
      <c r="I88" s="12"/>
    </row>
    <row r="89" spans="1:9" x14ac:dyDescent="0.25">
      <c r="A89" s="42"/>
      <c r="H89" s="12"/>
      <c r="I89" s="12"/>
    </row>
    <row r="90" spans="1:9" x14ac:dyDescent="0.25">
      <c r="A90" s="42"/>
      <c r="H90" s="12"/>
      <c r="I90" s="12"/>
    </row>
    <row r="91" spans="1:9" x14ac:dyDescent="0.25">
      <c r="A91" s="42"/>
      <c r="H91" s="12"/>
      <c r="I91" s="12"/>
    </row>
    <row r="92" spans="1:9" x14ac:dyDescent="0.25">
      <c r="A92" s="42"/>
    </row>
    <row r="93" spans="1:9" x14ac:dyDescent="0.25">
      <c r="A93" s="42"/>
    </row>
    <row r="94" spans="1:9" x14ac:dyDescent="0.25">
      <c r="A94" s="42"/>
    </row>
    <row r="95" spans="1:9" x14ac:dyDescent="0.25">
      <c r="A95" s="42"/>
    </row>
    <row r="96" spans="1:9" x14ac:dyDescent="0.25">
      <c r="A96" s="42"/>
    </row>
    <row r="97" spans="1:1" x14ac:dyDescent="0.25">
      <c r="A97" s="1"/>
    </row>
  </sheetData>
  <mergeCells count="11">
    <mergeCell ref="A14:F14"/>
    <mergeCell ref="A64:F64"/>
    <mergeCell ref="A68:F68"/>
    <mergeCell ref="A73:F73"/>
    <mergeCell ref="A77:F77"/>
    <mergeCell ref="A6:I6"/>
    <mergeCell ref="A11:F11"/>
    <mergeCell ref="G11:I11"/>
    <mergeCell ref="A12:F13"/>
    <mergeCell ref="G12:G13"/>
    <mergeCell ref="H12:I12"/>
  </mergeCells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balanço2018</vt:lpstr>
      <vt:lpstr>DR2018</vt:lpstr>
      <vt:lpstr>balanço2018!Área_de_Impressão</vt:lpstr>
      <vt:lpstr>'DR2018'!Área_de_Impressão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2019-03-27T17:20:20Z</dcterms:modified>
</cp:coreProperties>
</file>